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Документация для гос.закупок\ДСОСС\!!! 72 кв. дом в г. Керчь\СМР 2025\"/>
    </mc:Choice>
  </mc:AlternateContent>
  <xr:revisionPtr revIDLastSave="0" documentId="13_ncr:1_{0E3E4C2A-B509-46C7-80D0-5E65F1DEF57D}" xr6:coauthVersionLast="37" xr6:coauthVersionMax="37" xr10:uidLastSave="{00000000-0000-0000-0000-000000000000}"/>
  <bookViews>
    <workbookView xWindow="0" yWindow="0" windowWidth="13860" windowHeight="12120" activeTab="1" xr2:uid="{00000000-000D-0000-FFFF-FFFF00000000}"/>
  </bookViews>
  <sheets>
    <sheet name="проект НМЦК " sheetId="3" r:id="rId1"/>
    <sheet name="Смета контракта - Расчет цены к" sheetId="1" r:id="rId2"/>
    <sheet name="Сводный сметный расчет 1 кварта" sheetId="2" r:id="rId3"/>
  </sheets>
  <definedNames>
    <definedName name="_Hlk148619212" localSheetId="1">'Смета контракта - Расчет цены к'!$K$4</definedName>
    <definedName name="_xlnm.Print_Titles" localSheetId="2">'Сводный сметный расчет 1 кварта'!$24:$24</definedName>
    <definedName name="_xlnm.Print_Titles" localSheetId="1">'Смета контракта - Расчет цены к'!$18:$18</definedName>
    <definedName name="_xlnm.Print_Area" localSheetId="0">'проект НМЦК '!$A$1:$G$71</definedName>
    <definedName name="_xlnm.Print_Area" localSheetId="2">'Сводный сметный расчет 1 кварта'!$A$1:$H$72</definedName>
    <definedName name="_xlnm.Print_Area" localSheetId="1">'Смета контракта - Расчет цены к'!$A$1:$L$2157</definedName>
  </definedNames>
  <calcPr calcId="179021"/>
</workbook>
</file>

<file path=xl/calcChain.xml><?xml version="1.0" encoding="utf-8"?>
<calcChain xmlns="http://schemas.openxmlformats.org/spreadsheetml/2006/main">
  <c r="G22" i="3" l="1"/>
  <c r="E20" i="3" l="1"/>
  <c r="E18" i="3"/>
  <c r="C20" i="3" l="1"/>
  <c r="C18" i="3"/>
  <c r="C15" i="3"/>
  <c r="F17" i="3" l="1"/>
  <c r="D17" i="3"/>
  <c r="E17" i="3" s="1"/>
  <c r="F16" i="3"/>
  <c r="D16" i="3"/>
  <c r="E16" i="3" s="1"/>
  <c r="E15" i="3"/>
  <c r="G17" i="3" l="1"/>
  <c r="G16" i="3"/>
  <c r="G15" i="3"/>
  <c r="G18" i="3" s="1"/>
  <c r="E21" i="3"/>
  <c r="C21" i="3"/>
  <c r="C22" i="3" s="1"/>
  <c r="C23" i="3" s="1"/>
  <c r="G20" i="3" l="1"/>
  <c r="G21" i="3" s="1"/>
  <c r="G23" i="3" s="1"/>
  <c r="E22" i="3"/>
  <c r="E23" i="3" s="1"/>
  <c r="I2072" i="1" l="1"/>
  <c r="I642" i="1"/>
  <c r="I1931" i="1"/>
  <c r="H2050" i="1"/>
  <c r="J2050" i="1" s="1"/>
  <c r="K2050" i="1" s="1"/>
  <c r="H2049" i="1"/>
  <c r="J2049" i="1" s="1"/>
  <c r="K2049" i="1" s="1"/>
  <c r="H2048" i="1"/>
  <c r="J2048" i="1" s="1"/>
  <c r="K2048" i="1" s="1"/>
  <c r="I1804" i="1"/>
  <c r="I1930" i="1"/>
  <c r="H2047" i="1"/>
  <c r="J2047" i="1" s="1"/>
  <c r="H2046" i="1"/>
  <c r="J2046" i="1" s="1"/>
  <c r="H2045" i="1"/>
  <c r="J2045" i="1" s="1"/>
  <c r="H2044" i="1"/>
  <c r="J2044" i="1" s="1"/>
  <c r="H2043" i="1"/>
  <c r="J2043" i="1" s="1"/>
  <c r="H2042" i="1"/>
  <c r="J2042" i="1" s="1"/>
  <c r="H2041" i="1"/>
  <c r="J2041" i="1" s="1"/>
  <c r="H2040" i="1"/>
  <c r="J2040" i="1" s="1"/>
  <c r="H2039" i="1"/>
  <c r="J2039" i="1" s="1"/>
  <c r="H2038" i="1"/>
  <c r="J2038" i="1" s="1"/>
  <c r="H2037" i="1"/>
  <c r="J2037" i="1" s="1"/>
  <c r="H2036" i="1"/>
  <c r="J2036" i="1" s="1"/>
  <c r="H2035" i="1"/>
  <c r="J2035" i="1" s="1"/>
  <c r="H1989" i="1"/>
  <c r="J1989" i="1" s="1"/>
  <c r="K1989" i="1" s="1"/>
  <c r="I1678" i="1"/>
  <c r="I1523" i="1"/>
  <c r="I1524" i="1"/>
  <c r="I1404" i="1"/>
  <c r="I1360" i="1"/>
  <c r="I1334" i="1"/>
  <c r="I1296" i="1"/>
  <c r="I1295" i="1"/>
  <c r="I1194" i="1"/>
  <c r="I1193" i="1"/>
  <c r="I972" i="1"/>
  <c r="I801" i="1"/>
  <c r="I802" i="1"/>
  <c r="I719" i="1" l="1"/>
  <c r="I720" i="1"/>
  <c r="H111" i="1"/>
  <c r="H97" i="1"/>
  <c r="H32" i="1"/>
  <c r="J543" i="1"/>
  <c r="K543" i="1" s="1"/>
  <c r="H638" i="1"/>
  <c r="H634" i="1"/>
  <c r="H625" i="1"/>
  <c r="J625" i="1" s="1"/>
  <c r="K625" i="1" s="1"/>
  <c r="H622" i="1"/>
  <c r="H615" i="1"/>
  <c r="H612" i="1"/>
  <c r="H600" i="1"/>
  <c r="H590" i="1"/>
  <c r="J590" i="1" s="1"/>
  <c r="K590" i="1" s="1"/>
  <c r="H587" i="1"/>
  <c r="J587" i="1" s="1"/>
  <c r="K587" i="1" s="1"/>
  <c r="H584" i="1"/>
  <c r="J584" i="1" s="1"/>
  <c r="K584" i="1" s="1"/>
  <c r="H581" i="1"/>
  <c r="J581" i="1" s="1"/>
  <c r="K581" i="1" s="1"/>
  <c r="H578" i="1"/>
  <c r="J578" i="1" s="1"/>
  <c r="K578" i="1" s="1"/>
  <c r="H575" i="1"/>
  <c r="J575" i="1" s="1"/>
  <c r="K575" i="1" s="1"/>
  <c r="H568" i="1"/>
  <c r="J568" i="1" s="1"/>
  <c r="K568" i="1" s="1"/>
  <c r="H555" i="1"/>
  <c r="J555" i="1" s="1"/>
  <c r="K555" i="1" s="1"/>
  <c r="H545" i="1"/>
  <c r="H543" i="1"/>
  <c r="H534" i="1"/>
  <c r="H523" i="1"/>
  <c r="H503" i="1"/>
  <c r="H494" i="1"/>
  <c r="H479" i="1"/>
  <c r="J479" i="1" s="1"/>
  <c r="K479" i="1" s="1"/>
  <c r="H467" i="1"/>
  <c r="J467" i="1" s="1"/>
  <c r="K467" i="1" s="1"/>
  <c r="H447" i="1"/>
  <c r="H433" i="1"/>
  <c r="H425" i="1"/>
  <c r="H418" i="1"/>
  <c r="J418" i="1" s="1"/>
  <c r="K418" i="1" s="1"/>
  <c r="H412" i="1"/>
  <c r="J412" i="1" s="1"/>
  <c r="K412" i="1" s="1"/>
  <c r="H409" i="1"/>
  <c r="J409" i="1" s="1"/>
  <c r="K409" i="1" s="1"/>
  <c r="H402" i="1"/>
  <c r="J402" i="1" s="1"/>
  <c r="K402" i="1" s="1"/>
  <c r="H397" i="1"/>
  <c r="H381" i="1"/>
  <c r="J381" i="1" s="1"/>
  <c r="K381" i="1" s="1"/>
  <c r="H375" i="1"/>
  <c r="J375" i="1" s="1"/>
  <c r="K375" i="1" s="1"/>
  <c r="H354" i="1"/>
  <c r="J354" i="1" s="1"/>
  <c r="K354" i="1" s="1"/>
  <c r="H331" i="1"/>
  <c r="J331" i="1" s="1"/>
  <c r="K331" i="1" s="1"/>
  <c r="H327" i="1"/>
  <c r="J327" i="1" s="1"/>
  <c r="K327" i="1" s="1"/>
  <c r="H322" i="1"/>
  <c r="J322" i="1" s="1"/>
  <c r="K322" i="1" s="1"/>
  <c r="H317" i="1"/>
  <c r="J317" i="1" s="1"/>
  <c r="K317" i="1" s="1"/>
  <c r="H311" i="1"/>
  <c r="J311" i="1" s="1"/>
  <c r="K311" i="1" s="1"/>
  <c r="H303" i="1"/>
  <c r="J303" i="1" s="1"/>
  <c r="K303" i="1" s="1"/>
  <c r="H295" i="1"/>
  <c r="J295" i="1" s="1"/>
  <c r="K295" i="1" s="1"/>
  <c r="H284" i="1"/>
  <c r="J284" i="1" s="1"/>
  <c r="K284" i="1" s="1"/>
  <c r="H275" i="1"/>
  <c r="J275" i="1" s="1"/>
  <c r="K275" i="1" s="1"/>
  <c r="H269" i="1"/>
  <c r="H260" i="1"/>
  <c r="H252" i="1"/>
  <c r="H240" i="1"/>
  <c r="H234" i="1"/>
  <c r="H230" i="1"/>
  <c r="H225" i="1"/>
  <c r="H219" i="1"/>
  <c r="H216" i="1"/>
  <c r="H211" i="1"/>
  <c r="H207" i="1"/>
  <c r="H196" i="1"/>
  <c r="H190" i="1"/>
  <c r="H184" i="1"/>
  <c r="H173" i="1"/>
  <c r="H161" i="1"/>
  <c r="H154" i="1"/>
  <c r="H137" i="1"/>
  <c r="H130" i="1"/>
  <c r="H124" i="1"/>
  <c r="H118" i="1"/>
  <c r="H89" i="1"/>
  <c r="H80" i="1"/>
  <c r="H71" i="1"/>
  <c r="H61" i="1"/>
  <c r="H51" i="1"/>
  <c r="H41" i="1"/>
  <c r="I2073" i="1" l="1"/>
  <c r="I1805" i="1"/>
  <c r="I1679" i="1"/>
  <c r="I1405" i="1"/>
  <c r="I1361" i="1"/>
  <c r="I1335" i="1"/>
  <c r="I973" i="1"/>
  <c r="I643" i="1"/>
  <c r="I20" i="1" s="1"/>
  <c r="I2139" i="1" s="1"/>
  <c r="I21" i="1"/>
  <c r="I2130" i="1"/>
  <c r="I2140" i="1" s="1"/>
  <c r="I2123" i="1"/>
  <c r="H2135" i="1"/>
  <c r="H2134" i="1"/>
  <c r="H2133" i="1"/>
  <c r="H2129" i="1"/>
  <c r="J2129" i="1" s="1"/>
  <c r="K2129" i="1" s="1"/>
  <c r="H2128" i="1"/>
  <c r="J2128" i="1" s="1"/>
  <c r="K2128" i="1" s="1"/>
  <c r="H2127" i="1"/>
  <c r="J2127" i="1" s="1"/>
  <c r="K2127" i="1" s="1"/>
  <c r="H2126" i="1"/>
  <c r="J2126" i="1" s="1"/>
  <c r="K2126" i="1" s="1"/>
  <c r="H2122" i="1"/>
  <c r="J2122" i="1" s="1"/>
  <c r="K2122" i="1" s="1"/>
  <c r="H2121" i="1"/>
  <c r="J2121" i="1" s="1"/>
  <c r="K2121" i="1" s="1"/>
  <c r="H2120" i="1"/>
  <c r="J2120" i="1" s="1"/>
  <c r="K2120" i="1" s="1"/>
  <c r="H2119" i="1"/>
  <c r="J2119" i="1" s="1"/>
  <c r="K2119" i="1" s="1"/>
  <c r="H2118" i="1"/>
  <c r="J2118" i="1" s="1"/>
  <c r="K2118" i="1" s="1"/>
  <c r="H2117" i="1"/>
  <c r="J2117" i="1" s="1"/>
  <c r="K2117" i="1" s="1"/>
  <c r="H2116" i="1"/>
  <c r="J2116" i="1" s="1"/>
  <c r="K2116" i="1" s="1"/>
  <c r="H2115" i="1"/>
  <c r="J2115" i="1" s="1"/>
  <c r="K2115" i="1" s="1"/>
  <c r="H2114" i="1"/>
  <c r="J2114" i="1" s="1"/>
  <c r="K2114" i="1" s="1"/>
  <c r="H2113" i="1"/>
  <c r="J2113" i="1" s="1"/>
  <c r="K2113" i="1" s="1"/>
  <c r="H2112" i="1"/>
  <c r="J2112" i="1" s="1"/>
  <c r="K2112" i="1" s="1"/>
  <c r="H2111" i="1"/>
  <c r="J2111" i="1" s="1"/>
  <c r="K2111" i="1" s="1"/>
  <c r="H2110" i="1"/>
  <c r="J2110" i="1" s="1"/>
  <c r="K2110" i="1" s="1"/>
  <c r="H2109" i="1"/>
  <c r="J2109" i="1" s="1"/>
  <c r="K2109" i="1" s="1"/>
  <c r="H2108" i="1"/>
  <c r="J2108" i="1" s="1"/>
  <c r="K2108" i="1" s="1"/>
  <c r="H2107" i="1"/>
  <c r="J2107" i="1" s="1"/>
  <c r="K2107" i="1" s="1"/>
  <c r="H2105" i="1"/>
  <c r="J2105" i="1" s="1"/>
  <c r="K2105" i="1" s="1"/>
  <c r="H2104" i="1"/>
  <c r="J2104" i="1" s="1"/>
  <c r="K2104" i="1" s="1"/>
  <c r="H2103" i="1"/>
  <c r="J2103" i="1" s="1"/>
  <c r="K2103" i="1" s="1"/>
  <c r="H2102" i="1"/>
  <c r="J2102" i="1" s="1"/>
  <c r="K2102" i="1" s="1"/>
  <c r="H2101" i="1"/>
  <c r="J2101" i="1" s="1"/>
  <c r="K2101" i="1" s="1"/>
  <c r="H2099" i="1"/>
  <c r="J2099" i="1" s="1"/>
  <c r="K2099" i="1" s="1"/>
  <c r="H2098" i="1"/>
  <c r="J2098" i="1" s="1"/>
  <c r="K2098" i="1" s="1"/>
  <c r="H2097" i="1"/>
  <c r="J2097" i="1" s="1"/>
  <c r="K2097" i="1" s="1"/>
  <c r="H2095" i="1"/>
  <c r="J2095" i="1" s="1"/>
  <c r="K2095" i="1" s="1"/>
  <c r="H2094" i="1"/>
  <c r="J2094" i="1" s="1"/>
  <c r="K2094" i="1" s="1"/>
  <c r="H2093" i="1"/>
  <c r="J2093" i="1" s="1"/>
  <c r="K2093" i="1" s="1"/>
  <c r="H2092" i="1"/>
  <c r="J2092" i="1" s="1"/>
  <c r="K2092" i="1" s="1"/>
  <c r="H2091" i="1"/>
  <c r="J2091" i="1" s="1"/>
  <c r="K2091" i="1" s="1"/>
  <c r="H2090" i="1"/>
  <c r="J2090" i="1" s="1"/>
  <c r="K2090" i="1" s="1"/>
  <c r="H2089" i="1"/>
  <c r="J2089" i="1" s="1"/>
  <c r="K2089" i="1" s="1"/>
  <c r="H2088" i="1"/>
  <c r="J2088" i="1" s="1"/>
  <c r="K2088" i="1" s="1"/>
  <c r="H2087" i="1"/>
  <c r="J2087" i="1" s="1"/>
  <c r="K2087" i="1" s="1"/>
  <c r="H2086" i="1"/>
  <c r="H2085" i="1"/>
  <c r="H2084" i="1"/>
  <c r="H2083" i="1"/>
  <c r="H2082" i="1"/>
  <c r="H2081" i="1"/>
  <c r="J2081" i="1" s="1"/>
  <c r="K2081" i="1" s="1"/>
  <c r="H2080" i="1"/>
  <c r="H2079" i="1"/>
  <c r="H2078" i="1"/>
  <c r="J2078" i="1" s="1"/>
  <c r="K2078" i="1" s="1"/>
  <c r="H2077" i="1"/>
  <c r="H2076" i="1"/>
  <c r="J2076" i="1" s="1"/>
  <c r="K2076" i="1" s="1"/>
  <c r="H2071" i="1"/>
  <c r="J2071" i="1" s="1"/>
  <c r="K2071" i="1" s="1"/>
  <c r="H2070" i="1"/>
  <c r="J2070" i="1" s="1"/>
  <c r="K2070" i="1" s="1"/>
  <c r="H2068" i="1"/>
  <c r="J2068" i="1" s="1"/>
  <c r="K2068" i="1" s="1"/>
  <c r="H2067" i="1"/>
  <c r="J2067" i="1" s="1"/>
  <c r="K2067" i="1" s="1"/>
  <c r="H2066" i="1"/>
  <c r="J2066" i="1" s="1"/>
  <c r="K2066" i="1" s="1"/>
  <c r="H2065" i="1"/>
  <c r="J2065" i="1" s="1"/>
  <c r="K2065" i="1" s="1"/>
  <c r="H2063" i="1"/>
  <c r="J2063" i="1" s="1"/>
  <c r="K2063" i="1" s="1"/>
  <c r="H2062" i="1"/>
  <c r="J2062" i="1" s="1"/>
  <c r="K2062" i="1" s="1"/>
  <c r="H2061" i="1"/>
  <c r="J2061" i="1" s="1"/>
  <c r="K2061" i="1" s="1"/>
  <c r="H2060" i="1"/>
  <c r="J2060" i="1" s="1"/>
  <c r="K2060" i="1" s="1"/>
  <c r="H2059" i="1"/>
  <c r="J2059" i="1" s="1"/>
  <c r="K2059" i="1" s="1"/>
  <c r="H2056" i="1"/>
  <c r="J2056" i="1" s="1"/>
  <c r="K2056" i="1" s="1"/>
  <c r="H2055" i="1"/>
  <c r="J2055" i="1" s="1"/>
  <c r="K2055" i="1" s="1"/>
  <c r="H2054" i="1"/>
  <c r="J2054" i="1" s="1"/>
  <c r="K2054" i="1" s="1"/>
  <c r="H2053" i="1"/>
  <c r="J2053" i="1" s="1"/>
  <c r="K2053" i="1" s="1"/>
  <c r="H2052" i="1"/>
  <c r="J2052" i="1" s="1"/>
  <c r="K2052" i="1" s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H2034" i="1"/>
  <c r="J2034" i="1" s="1"/>
  <c r="K2034" i="1" s="1"/>
  <c r="H2032" i="1"/>
  <c r="J2032" i="1" s="1"/>
  <c r="K2032" i="1" s="1"/>
  <c r="H2031" i="1"/>
  <c r="J2031" i="1" s="1"/>
  <c r="K2031" i="1" s="1"/>
  <c r="H2030" i="1"/>
  <c r="J2030" i="1" s="1"/>
  <c r="K2030" i="1" s="1"/>
  <c r="H2029" i="1"/>
  <c r="J2029" i="1" s="1"/>
  <c r="K2029" i="1" s="1"/>
  <c r="H2028" i="1"/>
  <c r="J2028" i="1" s="1"/>
  <c r="K2028" i="1" s="1"/>
  <c r="H2027" i="1"/>
  <c r="J2027" i="1" s="1"/>
  <c r="K2027" i="1" s="1"/>
  <c r="H2026" i="1"/>
  <c r="J2026" i="1" s="1"/>
  <c r="K2026" i="1" s="1"/>
  <c r="H2025" i="1"/>
  <c r="J2025" i="1" s="1"/>
  <c r="K2025" i="1" s="1"/>
  <c r="H2024" i="1"/>
  <c r="J2024" i="1" s="1"/>
  <c r="K2024" i="1" s="1"/>
  <c r="H2023" i="1"/>
  <c r="J2023" i="1" s="1"/>
  <c r="K2023" i="1" s="1"/>
  <c r="H2022" i="1"/>
  <c r="J2022" i="1" s="1"/>
  <c r="K2022" i="1" s="1"/>
  <c r="H2021" i="1"/>
  <c r="J2021" i="1" s="1"/>
  <c r="K2021" i="1" s="1"/>
  <c r="H2020" i="1"/>
  <c r="J2020" i="1" s="1"/>
  <c r="K2020" i="1" s="1"/>
  <c r="H2019" i="1"/>
  <c r="J2019" i="1" s="1"/>
  <c r="K2019" i="1" s="1"/>
  <c r="H2018" i="1"/>
  <c r="J2018" i="1" s="1"/>
  <c r="K2018" i="1" s="1"/>
  <c r="H2016" i="1"/>
  <c r="J2016" i="1" s="1"/>
  <c r="K2016" i="1" s="1"/>
  <c r="H2015" i="1"/>
  <c r="J2015" i="1" s="1"/>
  <c r="K2015" i="1" s="1"/>
  <c r="H2014" i="1"/>
  <c r="J2014" i="1" s="1"/>
  <c r="K2014" i="1" s="1"/>
  <c r="H2013" i="1"/>
  <c r="J2013" i="1" s="1"/>
  <c r="K2013" i="1" s="1"/>
  <c r="H2012" i="1"/>
  <c r="J2012" i="1" s="1"/>
  <c r="K2012" i="1" s="1"/>
  <c r="H2011" i="1"/>
  <c r="J2011" i="1" s="1"/>
  <c r="K2011" i="1" s="1"/>
  <c r="H2010" i="1"/>
  <c r="J2010" i="1" s="1"/>
  <c r="K2010" i="1" s="1"/>
  <c r="H2009" i="1"/>
  <c r="J2009" i="1" s="1"/>
  <c r="K2009" i="1" s="1"/>
  <c r="H2007" i="1"/>
  <c r="J2007" i="1" s="1"/>
  <c r="K2007" i="1" s="1"/>
  <c r="H2006" i="1"/>
  <c r="J2006" i="1" s="1"/>
  <c r="K2006" i="1" s="1"/>
  <c r="H2005" i="1"/>
  <c r="J2005" i="1" s="1"/>
  <c r="K2005" i="1" s="1"/>
  <c r="H2004" i="1"/>
  <c r="J2004" i="1" s="1"/>
  <c r="K2004" i="1" s="1"/>
  <c r="H2002" i="1"/>
  <c r="J2002" i="1" s="1"/>
  <c r="K2002" i="1" s="1"/>
  <c r="H2001" i="1"/>
  <c r="J2001" i="1" s="1"/>
  <c r="K2001" i="1" s="1"/>
  <c r="H2000" i="1"/>
  <c r="J2000" i="1" s="1"/>
  <c r="K2000" i="1" s="1"/>
  <c r="H1999" i="1"/>
  <c r="J1999" i="1" s="1"/>
  <c r="K1999" i="1" s="1"/>
  <c r="H1997" i="1"/>
  <c r="J1997" i="1" s="1"/>
  <c r="K1997" i="1" s="1"/>
  <c r="H1996" i="1"/>
  <c r="J1996" i="1" s="1"/>
  <c r="K1996" i="1" s="1"/>
  <c r="H1995" i="1"/>
  <c r="J1995" i="1" s="1"/>
  <c r="K1995" i="1" s="1"/>
  <c r="H1994" i="1"/>
  <c r="J1994" i="1" s="1"/>
  <c r="K1994" i="1" s="1"/>
  <c r="H1993" i="1"/>
  <c r="J1993" i="1" s="1"/>
  <c r="K1993" i="1" s="1"/>
  <c r="H1992" i="1"/>
  <c r="J1992" i="1" s="1"/>
  <c r="K1992" i="1" s="1"/>
  <c r="H1991" i="1"/>
  <c r="J1991" i="1" s="1"/>
  <c r="K1991" i="1" s="1"/>
  <c r="H1990" i="1"/>
  <c r="J1990" i="1" s="1"/>
  <c r="K1990" i="1" s="1"/>
  <c r="H1988" i="1"/>
  <c r="J1988" i="1" s="1"/>
  <c r="K1988" i="1" s="1"/>
  <c r="H1987" i="1"/>
  <c r="J1987" i="1" s="1"/>
  <c r="K1987" i="1" s="1"/>
  <c r="H1986" i="1"/>
  <c r="J1986" i="1" s="1"/>
  <c r="K1986" i="1" s="1"/>
  <c r="H1984" i="1"/>
  <c r="J1984" i="1" s="1"/>
  <c r="K1984" i="1" s="1"/>
  <c r="H1983" i="1"/>
  <c r="J1983" i="1" s="1"/>
  <c r="K1983" i="1" s="1"/>
  <c r="H1982" i="1"/>
  <c r="J1982" i="1" s="1"/>
  <c r="K1982" i="1" s="1"/>
  <c r="H1981" i="1"/>
  <c r="J1981" i="1" s="1"/>
  <c r="K1981" i="1" s="1"/>
  <c r="H1980" i="1"/>
  <c r="J1980" i="1" s="1"/>
  <c r="K1980" i="1" s="1"/>
  <c r="H1979" i="1"/>
  <c r="J1979" i="1" s="1"/>
  <c r="K1979" i="1" s="1"/>
  <c r="H1978" i="1"/>
  <c r="J1978" i="1" s="1"/>
  <c r="K1978" i="1" s="1"/>
  <c r="H1977" i="1"/>
  <c r="J1977" i="1" s="1"/>
  <c r="K1977" i="1" s="1"/>
  <c r="H1976" i="1"/>
  <c r="J1976" i="1" s="1"/>
  <c r="K1976" i="1" s="1"/>
  <c r="H1975" i="1"/>
  <c r="J1975" i="1" s="1"/>
  <c r="K1975" i="1" s="1"/>
  <c r="H1973" i="1"/>
  <c r="J1973" i="1" s="1"/>
  <c r="K1973" i="1" s="1"/>
  <c r="H1972" i="1"/>
  <c r="J1972" i="1" s="1"/>
  <c r="K1972" i="1" s="1"/>
  <c r="H1971" i="1"/>
  <c r="J1971" i="1" s="1"/>
  <c r="K1971" i="1" s="1"/>
  <c r="H1970" i="1"/>
  <c r="J1970" i="1" s="1"/>
  <c r="K1970" i="1" s="1"/>
  <c r="H1969" i="1"/>
  <c r="J1969" i="1" s="1"/>
  <c r="K1969" i="1" s="1"/>
  <c r="H1968" i="1"/>
  <c r="J1968" i="1" s="1"/>
  <c r="K1968" i="1" s="1"/>
  <c r="H1967" i="1"/>
  <c r="J1967" i="1" s="1"/>
  <c r="K1967" i="1" s="1"/>
  <c r="H1966" i="1"/>
  <c r="J1966" i="1" s="1"/>
  <c r="K1966" i="1" s="1"/>
  <c r="H1965" i="1"/>
  <c r="J1965" i="1" s="1"/>
  <c r="K1965" i="1" s="1"/>
  <c r="H1964" i="1"/>
  <c r="J1964" i="1" s="1"/>
  <c r="K1964" i="1" s="1"/>
  <c r="H1962" i="1"/>
  <c r="J1962" i="1" s="1"/>
  <c r="K1962" i="1" s="1"/>
  <c r="H1961" i="1"/>
  <c r="J1961" i="1" s="1"/>
  <c r="K1961" i="1" s="1"/>
  <c r="H1960" i="1"/>
  <c r="J1960" i="1" s="1"/>
  <c r="K1960" i="1" s="1"/>
  <c r="H1959" i="1"/>
  <c r="J1959" i="1" s="1"/>
  <c r="K1959" i="1" s="1"/>
  <c r="H1958" i="1"/>
  <c r="J1958" i="1" s="1"/>
  <c r="K1958" i="1" s="1"/>
  <c r="H1957" i="1"/>
  <c r="J1957" i="1" s="1"/>
  <c r="K1957" i="1" s="1"/>
  <c r="H1956" i="1"/>
  <c r="J1956" i="1" s="1"/>
  <c r="K1956" i="1" s="1"/>
  <c r="H1955" i="1"/>
  <c r="J1955" i="1" s="1"/>
  <c r="K1955" i="1" s="1"/>
  <c r="H1954" i="1"/>
  <c r="J1954" i="1" s="1"/>
  <c r="K1954" i="1" s="1"/>
  <c r="H1953" i="1"/>
  <c r="J1953" i="1" s="1"/>
  <c r="K1953" i="1" s="1"/>
  <c r="H1952" i="1"/>
  <c r="J1952" i="1" s="1"/>
  <c r="K1952" i="1" s="1"/>
  <c r="H1951" i="1"/>
  <c r="J1951" i="1" s="1"/>
  <c r="K1951" i="1" s="1"/>
  <c r="H1950" i="1"/>
  <c r="J1950" i="1" s="1"/>
  <c r="K1950" i="1" s="1"/>
  <c r="H1949" i="1"/>
  <c r="J1949" i="1" s="1"/>
  <c r="K1949" i="1" s="1"/>
  <c r="H1948" i="1"/>
  <c r="J1948" i="1" s="1"/>
  <c r="K1948" i="1" s="1"/>
  <c r="H1947" i="1"/>
  <c r="J1947" i="1" s="1"/>
  <c r="K1947" i="1" s="1"/>
  <c r="H1946" i="1"/>
  <c r="J1946" i="1" s="1"/>
  <c r="K1946" i="1" s="1"/>
  <c r="H1945" i="1"/>
  <c r="J1945" i="1" s="1"/>
  <c r="K1945" i="1" s="1"/>
  <c r="H1944" i="1"/>
  <c r="J1944" i="1" s="1"/>
  <c r="K1944" i="1" s="1"/>
  <c r="H1943" i="1"/>
  <c r="J1943" i="1" s="1"/>
  <c r="K1943" i="1" s="1"/>
  <c r="H1940" i="1"/>
  <c r="J1940" i="1" s="1"/>
  <c r="K1940" i="1" s="1"/>
  <c r="H1939" i="1"/>
  <c r="J1939" i="1" s="1"/>
  <c r="K1939" i="1" s="1"/>
  <c r="H1937" i="1"/>
  <c r="J1937" i="1" s="1"/>
  <c r="K1937" i="1" s="1"/>
  <c r="H1936" i="1"/>
  <c r="J1936" i="1" s="1"/>
  <c r="K1936" i="1" s="1"/>
  <c r="H1935" i="1"/>
  <c r="J1935" i="1" s="1"/>
  <c r="K1935" i="1" s="1"/>
  <c r="H1934" i="1"/>
  <c r="J1934" i="1" s="1"/>
  <c r="K1934" i="1" s="1"/>
  <c r="H1933" i="1"/>
  <c r="J1933" i="1" s="1"/>
  <c r="K1933" i="1" s="1"/>
  <c r="H1929" i="1"/>
  <c r="J1929" i="1" s="1"/>
  <c r="K1929" i="1" s="1"/>
  <c r="H1928" i="1"/>
  <c r="J1928" i="1" s="1"/>
  <c r="K1928" i="1" s="1"/>
  <c r="H1927" i="1"/>
  <c r="J1927" i="1" s="1"/>
  <c r="K1927" i="1" s="1"/>
  <c r="H1926" i="1"/>
  <c r="J1926" i="1" s="1"/>
  <c r="K1926" i="1" s="1"/>
  <c r="H1925" i="1"/>
  <c r="J1925" i="1" s="1"/>
  <c r="K1925" i="1" s="1"/>
  <c r="H1924" i="1"/>
  <c r="J1924" i="1" s="1"/>
  <c r="K1924" i="1" s="1"/>
  <c r="H1923" i="1"/>
  <c r="J1923" i="1" s="1"/>
  <c r="K1923" i="1" s="1"/>
  <c r="H1922" i="1"/>
  <c r="J1922" i="1" s="1"/>
  <c r="K1922" i="1" s="1"/>
  <c r="H1920" i="1"/>
  <c r="J1920" i="1" s="1"/>
  <c r="K1920" i="1" s="1"/>
  <c r="H1919" i="1"/>
  <c r="J1919" i="1" s="1"/>
  <c r="K1919" i="1" s="1"/>
  <c r="H1918" i="1"/>
  <c r="J1918" i="1" s="1"/>
  <c r="K1918" i="1" s="1"/>
  <c r="H1917" i="1"/>
  <c r="J1917" i="1" s="1"/>
  <c r="K1917" i="1" s="1"/>
  <c r="H1915" i="1"/>
  <c r="J1915" i="1" s="1"/>
  <c r="K1915" i="1" s="1"/>
  <c r="H1914" i="1"/>
  <c r="H1913" i="1"/>
  <c r="J1913" i="1" s="1"/>
  <c r="K1913" i="1" s="1"/>
  <c r="H1912" i="1"/>
  <c r="J1912" i="1" s="1"/>
  <c r="K1912" i="1" s="1"/>
  <c r="H1911" i="1"/>
  <c r="H1910" i="1"/>
  <c r="J1910" i="1" s="1"/>
  <c r="K1910" i="1" s="1"/>
  <c r="H1909" i="1"/>
  <c r="J1909" i="1" s="1"/>
  <c r="K1909" i="1" s="1"/>
  <c r="H1908" i="1"/>
  <c r="J1908" i="1" s="1"/>
  <c r="K1908" i="1" s="1"/>
  <c r="H1907" i="1"/>
  <c r="J1907" i="1" s="1"/>
  <c r="K1907" i="1" s="1"/>
  <c r="H1906" i="1"/>
  <c r="J1906" i="1" s="1"/>
  <c r="K1906" i="1" s="1"/>
  <c r="H1905" i="1"/>
  <c r="J1905" i="1" s="1"/>
  <c r="K1905" i="1" s="1"/>
  <c r="H1904" i="1"/>
  <c r="J1904" i="1" s="1"/>
  <c r="K1904" i="1" s="1"/>
  <c r="H1903" i="1"/>
  <c r="J1903" i="1" s="1"/>
  <c r="K1903" i="1" s="1"/>
  <c r="H1902" i="1"/>
  <c r="J1902" i="1" s="1"/>
  <c r="K1902" i="1" s="1"/>
  <c r="H1901" i="1"/>
  <c r="J1901" i="1" s="1"/>
  <c r="K1901" i="1" s="1"/>
  <c r="H1900" i="1"/>
  <c r="J1900" i="1" s="1"/>
  <c r="K1900" i="1" s="1"/>
  <c r="H1899" i="1"/>
  <c r="J1899" i="1" s="1"/>
  <c r="K1899" i="1" s="1"/>
  <c r="H1898" i="1"/>
  <c r="J1898" i="1" s="1"/>
  <c r="K1898" i="1" s="1"/>
  <c r="H1897" i="1"/>
  <c r="J1897" i="1" s="1"/>
  <c r="K1897" i="1" s="1"/>
  <c r="H1895" i="1"/>
  <c r="J1895" i="1" s="1"/>
  <c r="K1895" i="1" s="1"/>
  <c r="H1894" i="1"/>
  <c r="J1894" i="1" s="1"/>
  <c r="K1894" i="1" s="1"/>
  <c r="H1893" i="1"/>
  <c r="J1893" i="1" s="1"/>
  <c r="K1893" i="1" s="1"/>
  <c r="H1892" i="1"/>
  <c r="J1892" i="1" s="1"/>
  <c r="K1892" i="1" s="1"/>
  <c r="H1891" i="1"/>
  <c r="J1891" i="1" s="1"/>
  <c r="K1891" i="1" s="1"/>
  <c r="H1890" i="1"/>
  <c r="J1890" i="1" s="1"/>
  <c r="K1890" i="1" s="1"/>
  <c r="H1889" i="1"/>
  <c r="J1889" i="1" s="1"/>
  <c r="K1889" i="1" s="1"/>
  <c r="H1888" i="1"/>
  <c r="J1888" i="1" s="1"/>
  <c r="K1888" i="1" s="1"/>
  <c r="H1887" i="1"/>
  <c r="J1887" i="1" s="1"/>
  <c r="K1887" i="1" s="1"/>
  <c r="H1886" i="1"/>
  <c r="J1886" i="1" s="1"/>
  <c r="K1886" i="1" s="1"/>
  <c r="H1885" i="1"/>
  <c r="J1885" i="1" s="1"/>
  <c r="K1885" i="1" s="1"/>
  <c r="H1884" i="1"/>
  <c r="J1884" i="1" s="1"/>
  <c r="K1884" i="1" s="1"/>
  <c r="H1883" i="1"/>
  <c r="J1883" i="1" s="1"/>
  <c r="K1883" i="1" s="1"/>
  <c r="H1882" i="1"/>
  <c r="J1882" i="1" s="1"/>
  <c r="K1882" i="1" s="1"/>
  <c r="H1881" i="1"/>
  <c r="J1881" i="1" s="1"/>
  <c r="K1881" i="1" s="1"/>
  <c r="H1880" i="1"/>
  <c r="J1880" i="1" s="1"/>
  <c r="K1880" i="1" s="1"/>
  <c r="H1879" i="1"/>
  <c r="J1879" i="1" s="1"/>
  <c r="K1879" i="1" s="1"/>
  <c r="H1877" i="1"/>
  <c r="J1877" i="1" s="1"/>
  <c r="K1877" i="1" s="1"/>
  <c r="H1876" i="1"/>
  <c r="J1876" i="1" s="1"/>
  <c r="K1876" i="1" s="1"/>
  <c r="H1875" i="1"/>
  <c r="J1875" i="1" s="1"/>
  <c r="K1875" i="1" s="1"/>
  <c r="H1874" i="1"/>
  <c r="J1874" i="1" s="1"/>
  <c r="K1874" i="1" s="1"/>
  <c r="H1873" i="1"/>
  <c r="J1873" i="1" s="1"/>
  <c r="K1873" i="1" s="1"/>
  <c r="H1872" i="1"/>
  <c r="J1872" i="1" s="1"/>
  <c r="K1872" i="1" s="1"/>
  <c r="H1871" i="1"/>
  <c r="J1871" i="1" s="1"/>
  <c r="K1871" i="1" s="1"/>
  <c r="H1870" i="1"/>
  <c r="J1870" i="1" s="1"/>
  <c r="K1870" i="1" s="1"/>
  <c r="H1869" i="1"/>
  <c r="J1869" i="1" s="1"/>
  <c r="K1869" i="1" s="1"/>
  <c r="H1868" i="1"/>
  <c r="J1868" i="1" s="1"/>
  <c r="K1868" i="1" s="1"/>
  <c r="H1867" i="1"/>
  <c r="J1867" i="1" s="1"/>
  <c r="K1867" i="1" s="1"/>
  <c r="H1866" i="1"/>
  <c r="J1866" i="1" s="1"/>
  <c r="K1866" i="1" s="1"/>
  <c r="H1865" i="1"/>
  <c r="J1865" i="1" s="1"/>
  <c r="K1865" i="1" s="1"/>
  <c r="H1864" i="1"/>
  <c r="J1864" i="1" s="1"/>
  <c r="K1864" i="1" s="1"/>
  <c r="H1863" i="1"/>
  <c r="J1863" i="1" s="1"/>
  <c r="K1863" i="1" s="1"/>
  <c r="H1862" i="1"/>
  <c r="J1862" i="1" s="1"/>
  <c r="K1862" i="1" s="1"/>
  <c r="H1861" i="1"/>
  <c r="J1861" i="1" s="1"/>
  <c r="K1861" i="1" s="1"/>
  <c r="H1860" i="1"/>
  <c r="J1860" i="1" s="1"/>
  <c r="K1860" i="1" s="1"/>
  <c r="H1859" i="1"/>
  <c r="J1859" i="1" s="1"/>
  <c r="K1859" i="1" s="1"/>
  <c r="H1858" i="1"/>
  <c r="J1858" i="1" s="1"/>
  <c r="K1858" i="1" s="1"/>
  <c r="H1856" i="1"/>
  <c r="J1856" i="1" s="1"/>
  <c r="K1856" i="1" s="1"/>
  <c r="H1855" i="1"/>
  <c r="J1855" i="1" s="1"/>
  <c r="K1855" i="1" s="1"/>
  <c r="H1854" i="1"/>
  <c r="J1854" i="1" s="1"/>
  <c r="K1854" i="1" s="1"/>
  <c r="H1853" i="1"/>
  <c r="J1853" i="1" s="1"/>
  <c r="K1853" i="1" s="1"/>
  <c r="H1852" i="1"/>
  <c r="J1852" i="1" s="1"/>
  <c r="K1852" i="1" s="1"/>
  <c r="H1851" i="1"/>
  <c r="J1851" i="1" s="1"/>
  <c r="K1851" i="1" s="1"/>
  <c r="H1850" i="1"/>
  <c r="J1850" i="1" s="1"/>
  <c r="K1850" i="1" s="1"/>
  <c r="H1849" i="1"/>
  <c r="J1849" i="1" s="1"/>
  <c r="K1849" i="1" s="1"/>
  <c r="H1848" i="1"/>
  <c r="J1848" i="1" s="1"/>
  <c r="K1848" i="1" s="1"/>
  <c r="H1847" i="1"/>
  <c r="J1847" i="1" s="1"/>
  <c r="K1847" i="1" s="1"/>
  <c r="H1846" i="1"/>
  <c r="J1846" i="1" s="1"/>
  <c r="K1846" i="1" s="1"/>
  <c r="H1845" i="1"/>
  <c r="J1845" i="1" s="1"/>
  <c r="K1845" i="1" s="1"/>
  <c r="H1844" i="1"/>
  <c r="J1844" i="1" s="1"/>
  <c r="K1844" i="1" s="1"/>
  <c r="H1843" i="1"/>
  <c r="J1843" i="1" s="1"/>
  <c r="K1843" i="1" s="1"/>
  <c r="H1842" i="1"/>
  <c r="J1842" i="1" s="1"/>
  <c r="K1842" i="1" s="1"/>
  <c r="H1840" i="1"/>
  <c r="J1840" i="1" s="1"/>
  <c r="K1840" i="1" s="1"/>
  <c r="H1839" i="1"/>
  <c r="J1839" i="1" s="1"/>
  <c r="K1839" i="1" s="1"/>
  <c r="H1838" i="1"/>
  <c r="J1838" i="1" s="1"/>
  <c r="K1838" i="1" s="1"/>
  <c r="H1837" i="1"/>
  <c r="J1837" i="1" s="1"/>
  <c r="K1837" i="1" s="1"/>
  <c r="H1836" i="1"/>
  <c r="J1836" i="1" s="1"/>
  <c r="K1836" i="1" s="1"/>
  <c r="H1835" i="1"/>
  <c r="J1835" i="1" s="1"/>
  <c r="K1835" i="1" s="1"/>
  <c r="H1834" i="1"/>
  <c r="J1834" i="1" s="1"/>
  <c r="K1834" i="1" s="1"/>
  <c r="H1832" i="1"/>
  <c r="J1832" i="1" s="1"/>
  <c r="K1832" i="1" s="1"/>
  <c r="H1831" i="1"/>
  <c r="J1831" i="1" s="1"/>
  <c r="K1831" i="1" s="1"/>
  <c r="H1830" i="1"/>
  <c r="J1830" i="1" s="1"/>
  <c r="K1830" i="1" s="1"/>
  <c r="H1829" i="1"/>
  <c r="J1829" i="1" s="1"/>
  <c r="K1829" i="1" s="1"/>
  <c r="H1827" i="1"/>
  <c r="J1827" i="1" s="1"/>
  <c r="K1827" i="1" s="1"/>
  <c r="H1826" i="1"/>
  <c r="J1826" i="1" s="1"/>
  <c r="K1826" i="1" s="1"/>
  <c r="H1824" i="1"/>
  <c r="J1824" i="1" s="1"/>
  <c r="K1824" i="1" s="1"/>
  <c r="H1822" i="1"/>
  <c r="J1822" i="1" s="1"/>
  <c r="K1822" i="1" s="1"/>
  <c r="H1821" i="1"/>
  <c r="J1821" i="1" s="1"/>
  <c r="K1821" i="1" s="1"/>
  <c r="H1820" i="1"/>
  <c r="J1820" i="1" s="1"/>
  <c r="K1820" i="1" s="1"/>
  <c r="H1819" i="1"/>
  <c r="J1819" i="1" s="1"/>
  <c r="K1819" i="1" s="1"/>
  <c r="H1817" i="1"/>
  <c r="J1817" i="1" s="1"/>
  <c r="K1817" i="1" s="1"/>
  <c r="H1816" i="1"/>
  <c r="J1816" i="1" s="1"/>
  <c r="K1816" i="1" s="1"/>
  <c r="H1815" i="1"/>
  <c r="J1815" i="1" s="1"/>
  <c r="K1815" i="1" s="1"/>
  <c r="H1814" i="1"/>
  <c r="J1814" i="1" s="1"/>
  <c r="K1814" i="1" s="1"/>
  <c r="H1813" i="1"/>
  <c r="J1813" i="1" s="1"/>
  <c r="K1813" i="1" s="1"/>
  <c r="H1812" i="1"/>
  <c r="J1812" i="1" s="1"/>
  <c r="K1812" i="1" s="1"/>
  <c r="H1809" i="1"/>
  <c r="J1809" i="1" s="1"/>
  <c r="K1809" i="1" s="1"/>
  <c r="H1808" i="1"/>
  <c r="J1808" i="1" s="1"/>
  <c r="K1808" i="1" s="1"/>
  <c r="H1807" i="1"/>
  <c r="J1807" i="1" s="1"/>
  <c r="K1807" i="1" s="1"/>
  <c r="H1803" i="1"/>
  <c r="J1803" i="1" s="1"/>
  <c r="K1803" i="1" s="1"/>
  <c r="H1802" i="1"/>
  <c r="J1802" i="1" s="1"/>
  <c r="K1802" i="1" s="1"/>
  <c r="H1801" i="1"/>
  <c r="J1801" i="1" s="1"/>
  <c r="K1801" i="1" s="1"/>
  <c r="H1800" i="1"/>
  <c r="J1800" i="1" s="1"/>
  <c r="K1800" i="1" s="1"/>
  <c r="H1799" i="1"/>
  <c r="J1799" i="1" s="1"/>
  <c r="K1799" i="1" s="1"/>
  <c r="H1798" i="1"/>
  <c r="J1798" i="1" s="1"/>
  <c r="K1798" i="1" s="1"/>
  <c r="H1797" i="1"/>
  <c r="J1797" i="1" s="1"/>
  <c r="K1797" i="1" s="1"/>
  <c r="H1796" i="1"/>
  <c r="J1796" i="1" s="1"/>
  <c r="K1796" i="1" s="1"/>
  <c r="H1795" i="1"/>
  <c r="J1795" i="1" s="1"/>
  <c r="K1795" i="1" s="1"/>
  <c r="H1794" i="1"/>
  <c r="J1794" i="1" s="1"/>
  <c r="K1794" i="1" s="1"/>
  <c r="H1793" i="1"/>
  <c r="J1793" i="1" s="1"/>
  <c r="K1793" i="1" s="1"/>
  <c r="H1792" i="1"/>
  <c r="J1792" i="1" s="1"/>
  <c r="K1792" i="1" s="1"/>
  <c r="H1791" i="1"/>
  <c r="J1791" i="1" s="1"/>
  <c r="K1791" i="1" s="1"/>
  <c r="H1789" i="1"/>
  <c r="J1789" i="1" s="1"/>
  <c r="K1789" i="1" s="1"/>
  <c r="H1788" i="1"/>
  <c r="J1788" i="1" s="1"/>
  <c r="K1788" i="1" s="1"/>
  <c r="H1787" i="1"/>
  <c r="J1787" i="1" s="1"/>
  <c r="K1787" i="1" s="1"/>
  <c r="H1786" i="1"/>
  <c r="J1786" i="1" s="1"/>
  <c r="K1786" i="1" s="1"/>
  <c r="H1785" i="1"/>
  <c r="J1785" i="1" s="1"/>
  <c r="K1785" i="1" s="1"/>
  <c r="H1784" i="1"/>
  <c r="J1784" i="1" s="1"/>
  <c r="K1784" i="1" s="1"/>
  <c r="H1783" i="1"/>
  <c r="J1783" i="1" s="1"/>
  <c r="K1783" i="1" s="1"/>
  <c r="H1782" i="1"/>
  <c r="J1782" i="1" s="1"/>
  <c r="K1782" i="1" s="1"/>
  <c r="H1781" i="1"/>
  <c r="J1781" i="1" s="1"/>
  <c r="K1781" i="1" s="1"/>
  <c r="H1780" i="1"/>
  <c r="J1780" i="1" s="1"/>
  <c r="K1780" i="1" s="1"/>
  <c r="H1778" i="1"/>
  <c r="J1778" i="1" s="1"/>
  <c r="K1778" i="1" s="1"/>
  <c r="H1775" i="1"/>
  <c r="J1775" i="1" s="1"/>
  <c r="K1775" i="1" s="1"/>
  <c r="H1773" i="1"/>
  <c r="J1773" i="1" s="1"/>
  <c r="K1773" i="1" s="1"/>
  <c r="H1772" i="1"/>
  <c r="J1772" i="1" s="1"/>
  <c r="K1772" i="1" s="1"/>
  <c r="H1770" i="1"/>
  <c r="J1770" i="1" s="1"/>
  <c r="K1770" i="1" s="1"/>
  <c r="H1769" i="1"/>
  <c r="J1769" i="1" s="1"/>
  <c r="K1769" i="1" s="1"/>
  <c r="H1768" i="1"/>
  <c r="J1768" i="1" s="1"/>
  <c r="K1768" i="1" s="1"/>
  <c r="H1767" i="1"/>
  <c r="J1767" i="1" s="1"/>
  <c r="K1767" i="1" s="1"/>
  <c r="H1766" i="1"/>
  <c r="J1766" i="1" s="1"/>
  <c r="K1766" i="1" s="1"/>
  <c r="H1765" i="1"/>
  <c r="J1765" i="1" s="1"/>
  <c r="K1765" i="1" s="1"/>
  <c r="H1764" i="1"/>
  <c r="J1764" i="1" s="1"/>
  <c r="K1764" i="1" s="1"/>
  <c r="H1763" i="1"/>
  <c r="J1763" i="1" s="1"/>
  <c r="K1763" i="1" s="1"/>
  <c r="H1762" i="1"/>
  <c r="J1762" i="1" s="1"/>
  <c r="K1762" i="1" s="1"/>
  <c r="H1761" i="1"/>
  <c r="J1761" i="1" s="1"/>
  <c r="K1761" i="1" s="1"/>
  <c r="H1760" i="1"/>
  <c r="J1760" i="1" s="1"/>
  <c r="K1760" i="1" s="1"/>
  <c r="H1759" i="1"/>
  <c r="J1759" i="1" s="1"/>
  <c r="K1759" i="1" s="1"/>
  <c r="H1758" i="1"/>
  <c r="J1758" i="1" s="1"/>
  <c r="K1758" i="1" s="1"/>
  <c r="H1757" i="1"/>
  <c r="J1757" i="1" s="1"/>
  <c r="K1757" i="1" s="1"/>
  <c r="H1756" i="1"/>
  <c r="J1756" i="1" s="1"/>
  <c r="K1756" i="1" s="1"/>
  <c r="H1755" i="1"/>
  <c r="J1755" i="1" s="1"/>
  <c r="K1755" i="1" s="1"/>
  <c r="H1754" i="1"/>
  <c r="J1754" i="1" s="1"/>
  <c r="K1754" i="1" s="1"/>
  <c r="H1752" i="1"/>
  <c r="J1752" i="1" s="1"/>
  <c r="K1752" i="1" s="1"/>
  <c r="H1751" i="1"/>
  <c r="J1751" i="1" s="1"/>
  <c r="K1751" i="1" s="1"/>
  <c r="H1750" i="1"/>
  <c r="J1750" i="1" s="1"/>
  <c r="K1750" i="1" s="1"/>
  <c r="H1749" i="1"/>
  <c r="J1749" i="1" s="1"/>
  <c r="K1749" i="1" s="1"/>
  <c r="H1748" i="1"/>
  <c r="J1748" i="1" s="1"/>
  <c r="K1748" i="1" s="1"/>
  <c r="H1747" i="1"/>
  <c r="J1747" i="1" s="1"/>
  <c r="K1747" i="1" s="1"/>
  <c r="H1746" i="1"/>
  <c r="J1746" i="1" s="1"/>
  <c r="K1746" i="1" s="1"/>
  <c r="H1745" i="1"/>
  <c r="J1745" i="1" s="1"/>
  <c r="K1745" i="1" s="1"/>
  <c r="H1744" i="1"/>
  <c r="J1744" i="1" s="1"/>
  <c r="K1744" i="1" s="1"/>
  <c r="H1743" i="1"/>
  <c r="J1743" i="1" s="1"/>
  <c r="K1743" i="1" s="1"/>
  <c r="H1742" i="1"/>
  <c r="J1742" i="1" s="1"/>
  <c r="K1742" i="1" s="1"/>
  <c r="H1741" i="1"/>
  <c r="J1741" i="1" s="1"/>
  <c r="K1741" i="1" s="1"/>
  <c r="H1739" i="1"/>
  <c r="J1739" i="1" s="1"/>
  <c r="K1739" i="1" s="1"/>
  <c r="H1738" i="1"/>
  <c r="J1738" i="1" s="1"/>
  <c r="K1738" i="1" s="1"/>
  <c r="H1735" i="1"/>
  <c r="J1735" i="1" s="1"/>
  <c r="K1735" i="1" s="1"/>
  <c r="H1734" i="1"/>
  <c r="J1734" i="1" s="1"/>
  <c r="K1734" i="1" s="1"/>
  <c r="H1733" i="1"/>
  <c r="J1733" i="1" s="1"/>
  <c r="K1733" i="1" s="1"/>
  <c r="H1732" i="1"/>
  <c r="J1732" i="1" s="1"/>
  <c r="K1732" i="1" s="1"/>
  <c r="H1731" i="1"/>
  <c r="J1731" i="1" s="1"/>
  <c r="K1731" i="1" s="1"/>
  <c r="H1730" i="1"/>
  <c r="J1730" i="1" s="1"/>
  <c r="K1730" i="1" s="1"/>
  <c r="H1729" i="1"/>
  <c r="J1729" i="1" s="1"/>
  <c r="K1729" i="1" s="1"/>
  <c r="H1728" i="1"/>
  <c r="J1728" i="1" s="1"/>
  <c r="K1728" i="1" s="1"/>
  <c r="H1726" i="1"/>
  <c r="J1726" i="1" s="1"/>
  <c r="K1726" i="1" s="1"/>
  <c r="H1725" i="1"/>
  <c r="J1725" i="1" s="1"/>
  <c r="K1725" i="1" s="1"/>
  <c r="H1724" i="1"/>
  <c r="J1724" i="1" s="1"/>
  <c r="K1724" i="1" s="1"/>
  <c r="H1723" i="1"/>
  <c r="J1723" i="1" s="1"/>
  <c r="K1723" i="1" s="1"/>
  <c r="H1722" i="1"/>
  <c r="J1722" i="1" s="1"/>
  <c r="K1722" i="1" s="1"/>
  <c r="H1721" i="1"/>
  <c r="J1721" i="1" s="1"/>
  <c r="K1721" i="1" s="1"/>
  <c r="H1720" i="1"/>
  <c r="J1720" i="1" s="1"/>
  <c r="K1720" i="1" s="1"/>
  <c r="H1719" i="1"/>
  <c r="J1719" i="1" s="1"/>
  <c r="K1719" i="1" s="1"/>
  <c r="H1718" i="1"/>
  <c r="J1718" i="1" s="1"/>
  <c r="K1718" i="1" s="1"/>
  <c r="H1717" i="1"/>
  <c r="J1717" i="1" s="1"/>
  <c r="K1717" i="1" s="1"/>
  <c r="H1715" i="1"/>
  <c r="J1715" i="1" s="1"/>
  <c r="K1715" i="1" s="1"/>
  <c r="H1714" i="1"/>
  <c r="J1714" i="1" s="1"/>
  <c r="K1714" i="1" s="1"/>
  <c r="H1713" i="1"/>
  <c r="J1713" i="1" s="1"/>
  <c r="K1713" i="1" s="1"/>
  <c r="H1712" i="1"/>
  <c r="J1712" i="1" s="1"/>
  <c r="K1712" i="1" s="1"/>
  <c r="H1711" i="1"/>
  <c r="J1711" i="1" s="1"/>
  <c r="K1711" i="1" s="1"/>
  <c r="H1710" i="1"/>
  <c r="J1710" i="1" s="1"/>
  <c r="K1710" i="1" s="1"/>
  <c r="H1709" i="1"/>
  <c r="J1709" i="1" s="1"/>
  <c r="K1709" i="1" s="1"/>
  <c r="H1708" i="1"/>
  <c r="J1708" i="1" s="1"/>
  <c r="K1708" i="1" s="1"/>
  <c r="H1707" i="1"/>
  <c r="J1707" i="1" s="1"/>
  <c r="K1707" i="1" s="1"/>
  <c r="H1706" i="1"/>
  <c r="J1706" i="1" s="1"/>
  <c r="K1706" i="1" s="1"/>
  <c r="H1705" i="1"/>
  <c r="J1705" i="1" s="1"/>
  <c r="K1705" i="1" s="1"/>
  <c r="H1704" i="1"/>
  <c r="J1704" i="1" s="1"/>
  <c r="K1704" i="1" s="1"/>
  <c r="H1703" i="1"/>
  <c r="J1703" i="1" s="1"/>
  <c r="K1703" i="1" s="1"/>
  <c r="H1701" i="1"/>
  <c r="J1701" i="1" s="1"/>
  <c r="K1701" i="1" s="1"/>
  <c r="H1700" i="1"/>
  <c r="J1700" i="1" s="1"/>
  <c r="K1700" i="1" s="1"/>
  <c r="H1699" i="1"/>
  <c r="J1699" i="1" s="1"/>
  <c r="K1699" i="1" s="1"/>
  <c r="H1698" i="1"/>
  <c r="J1698" i="1" s="1"/>
  <c r="K1698" i="1" s="1"/>
  <c r="H1696" i="1"/>
  <c r="J1696" i="1" s="1"/>
  <c r="K1696" i="1" s="1"/>
  <c r="H1695" i="1"/>
  <c r="J1695" i="1" s="1"/>
  <c r="K1695" i="1" s="1"/>
  <c r="H1693" i="1"/>
  <c r="J1693" i="1" s="1"/>
  <c r="K1693" i="1" s="1"/>
  <c r="H1692" i="1"/>
  <c r="J1692" i="1" s="1"/>
  <c r="K1692" i="1" s="1"/>
  <c r="H1690" i="1"/>
  <c r="J1690" i="1" s="1"/>
  <c r="K1690" i="1" s="1"/>
  <c r="H1689" i="1"/>
  <c r="J1689" i="1" s="1"/>
  <c r="K1689" i="1" s="1"/>
  <c r="H1687" i="1"/>
  <c r="J1687" i="1" s="1"/>
  <c r="K1687" i="1" s="1"/>
  <c r="H1686" i="1"/>
  <c r="J1686" i="1" s="1"/>
  <c r="K1686" i="1" s="1"/>
  <c r="H1685" i="1"/>
  <c r="J1685" i="1" s="1"/>
  <c r="K1685" i="1" s="1"/>
  <c r="H1683" i="1"/>
  <c r="H1682" i="1"/>
  <c r="J1682" i="1" s="1"/>
  <c r="K1682" i="1" s="1"/>
  <c r="I1637" i="1"/>
  <c r="H1677" i="1"/>
  <c r="J1677" i="1" s="1"/>
  <c r="K1677" i="1" s="1"/>
  <c r="H1675" i="1"/>
  <c r="J1675" i="1" s="1"/>
  <c r="K1675" i="1" s="1"/>
  <c r="H1674" i="1"/>
  <c r="J1674" i="1" s="1"/>
  <c r="K1674" i="1" s="1"/>
  <c r="H1673" i="1"/>
  <c r="J1673" i="1" s="1"/>
  <c r="K1673" i="1" s="1"/>
  <c r="H1672" i="1"/>
  <c r="J1672" i="1" s="1"/>
  <c r="K1672" i="1" s="1"/>
  <c r="H1671" i="1"/>
  <c r="J1671" i="1" s="1"/>
  <c r="K1671" i="1" s="1"/>
  <c r="H1670" i="1"/>
  <c r="J1670" i="1" s="1"/>
  <c r="K1670" i="1" s="1"/>
  <c r="H1669" i="1"/>
  <c r="J1669" i="1" s="1"/>
  <c r="K1669" i="1" s="1"/>
  <c r="H1668" i="1"/>
  <c r="J1668" i="1" s="1"/>
  <c r="K1668" i="1" s="1"/>
  <c r="H1667" i="1"/>
  <c r="J1667" i="1" s="1"/>
  <c r="K1667" i="1" s="1"/>
  <c r="H1666" i="1"/>
  <c r="J1666" i="1" s="1"/>
  <c r="K1666" i="1" s="1"/>
  <c r="H1665" i="1"/>
  <c r="J1665" i="1" s="1"/>
  <c r="K1665" i="1" s="1"/>
  <c r="H1664" i="1"/>
  <c r="J1664" i="1" s="1"/>
  <c r="K1664" i="1" s="1"/>
  <c r="H1663" i="1"/>
  <c r="J1663" i="1" s="1"/>
  <c r="K1663" i="1" s="1"/>
  <c r="H1662" i="1"/>
  <c r="J1662" i="1" s="1"/>
  <c r="K1662" i="1" s="1"/>
  <c r="H1661" i="1"/>
  <c r="J1661" i="1" s="1"/>
  <c r="K1661" i="1" s="1"/>
  <c r="H1660" i="1"/>
  <c r="J1660" i="1" s="1"/>
  <c r="K1660" i="1" s="1"/>
  <c r="H1659" i="1"/>
  <c r="J1659" i="1" s="1"/>
  <c r="K1659" i="1" s="1"/>
  <c r="H1658" i="1"/>
  <c r="J1658" i="1" s="1"/>
  <c r="K1658" i="1" s="1"/>
  <c r="H1657" i="1"/>
  <c r="J1657" i="1" s="1"/>
  <c r="K1657" i="1" s="1"/>
  <c r="H1656" i="1"/>
  <c r="J1656" i="1" s="1"/>
  <c r="K1656" i="1" s="1"/>
  <c r="H1655" i="1"/>
  <c r="J1655" i="1" s="1"/>
  <c r="K1655" i="1" s="1"/>
  <c r="H1654" i="1"/>
  <c r="J1654" i="1" s="1"/>
  <c r="K1654" i="1" s="1"/>
  <c r="H1652" i="1"/>
  <c r="J1652" i="1" s="1"/>
  <c r="K1652" i="1" s="1"/>
  <c r="H1651" i="1"/>
  <c r="J1651" i="1" s="1"/>
  <c r="K1651" i="1" s="1"/>
  <c r="H1650" i="1"/>
  <c r="J1650" i="1" s="1"/>
  <c r="K1650" i="1" s="1"/>
  <c r="H1648" i="1"/>
  <c r="J1648" i="1" s="1"/>
  <c r="K1648" i="1" s="1"/>
  <c r="H1647" i="1"/>
  <c r="J1647" i="1" s="1"/>
  <c r="K1647" i="1" s="1"/>
  <c r="H1646" i="1"/>
  <c r="J1646" i="1" s="1"/>
  <c r="K1646" i="1" s="1"/>
  <c r="H1645" i="1"/>
  <c r="J1645" i="1" s="1"/>
  <c r="K1645" i="1" s="1"/>
  <c r="H1644" i="1"/>
  <c r="J1644" i="1" s="1"/>
  <c r="K1644" i="1" s="1"/>
  <c r="H1643" i="1"/>
  <c r="J1643" i="1" s="1"/>
  <c r="K1643" i="1" s="1"/>
  <c r="H1642" i="1"/>
  <c r="J1642" i="1" s="1"/>
  <c r="K1642" i="1" s="1"/>
  <c r="H1641" i="1"/>
  <c r="J1641" i="1" s="1"/>
  <c r="K1641" i="1" s="1"/>
  <c r="H1640" i="1"/>
  <c r="J1640" i="1" s="1"/>
  <c r="K1640" i="1" s="1"/>
  <c r="H1636" i="1"/>
  <c r="J1636" i="1" s="1"/>
  <c r="K1636" i="1" s="1"/>
  <c r="H1635" i="1"/>
  <c r="J1635" i="1" s="1"/>
  <c r="K1635" i="1" s="1"/>
  <c r="H1634" i="1"/>
  <c r="J1634" i="1" s="1"/>
  <c r="K1634" i="1" s="1"/>
  <c r="H1633" i="1"/>
  <c r="J1633" i="1" s="1"/>
  <c r="K1633" i="1" s="1"/>
  <c r="H1632" i="1"/>
  <c r="J1632" i="1" s="1"/>
  <c r="K1632" i="1" s="1"/>
  <c r="H1631" i="1"/>
  <c r="J1631" i="1" s="1"/>
  <c r="K1631" i="1" s="1"/>
  <c r="H1630" i="1"/>
  <c r="J1630" i="1" s="1"/>
  <c r="K1630" i="1" s="1"/>
  <c r="H1629" i="1"/>
  <c r="J1629" i="1" s="1"/>
  <c r="K1629" i="1" s="1"/>
  <c r="H1627" i="1"/>
  <c r="J1627" i="1" s="1"/>
  <c r="K1627" i="1" s="1"/>
  <c r="H1626" i="1"/>
  <c r="J1626" i="1" s="1"/>
  <c r="K1626" i="1" s="1"/>
  <c r="H1625" i="1"/>
  <c r="J1625" i="1" s="1"/>
  <c r="K1625" i="1" s="1"/>
  <c r="H1624" i="1"/>
  <c r="J1624" i="1" s="1"/>
  <c r="K1624" i="1" s="1"/>
  <c r="H1623" i="1"/>
  <c r="J1623" i="1" s="1"/>
  <c r="K1623" i="1" s="1"/>
  <c r="H1622" i="1"/>
  <c r="J1622" i="1" s="1"/>
  <c r="K1622" i="1" s="1"/>
  <c r="H1620" i="1"/>
  <c r="J1620" i="1" s="1"/>
  <c r="K1620" i="1" s="1"/>
  <c r="H1619" i="1"/>
  <c r="J1619" i="1" s="1"/>
  <c r="K1619" i="1" s="1"/>
  <c r="H1617" i="1"/>
  <c r="J1617" i="1" s="1"/>
  <c r="K1617" i="1" s="1"/>
  <c r="H1616" i="1"/>
  <c r="J1616" i="1" s="1"/>
  <c r="K1616" i="1" s="1"/>
  <c r="H1615" i="1"/>
  <c r="J1615" i="1" s="1"/>
  <c r="K1615" i="1" s="1"/>
  <c r="H1614" i="1"/>
  <c r="J1614" i="1" s="1"/>
  <c r="K1614" i="1" s="1"/>
  <c r="H1613" i="1"/>
  <c r="J1613" i="1" s="1"/>
  <c r="K1613" i="1" s="1"/>
  <c r="H1612" i="1"/>
  <c r="J1612" i="1" s="1"/>
  <c r="K1612" i="1" s="1"/>
  <c r="H1611" i="1"/>
  <c r="J1611" i="1" s="1"/>
  <c r="K1611" i="1" s="1"/>
  <c r="H1610" i="1"/>
  <c r="J1610" i="1" s="1"/>
  <c r="K1610" i="1" s="1"/>
  <c r="H1609" i="1"/>
  <c r="J1609" i="1" s="1"/>
  <c r="K1609" i="1" s="1"/>
  <c r="H1608" i="1"/>
  <c r="J1608" i="1" s="1"/>
  <c r="K1608" i="1" s="1"/>
  <c r="H1607" i="1"/>
  <c r="J1607" i="1" s="1"/>
  <c r="K1607" i="1" s="1"/>
  <c r="H1606" i="1"/>
  <c r="J1606" i="1" s="1"/>
  <c r="K1606" i="1" s="1"/>
  <c r="H1605" i="1"/>
  <c r="J1605" i="1" s="1"/>
  <c r="K1605" i="1" s="1"/>
  <c r="H1604" i="1"/>
  <c r="J1604" i="1" s="1"/>
  <c r="K1604" i="1" s="1"/>
  <c r="H1603" i="1"/>
  <c r="J1603" i="1" s="1"/>
  <c r="K1603" i="1" s="1"/>
  <c r="H1602" i="1"/>
  <c r="J1602" i="1" s="1"/>
  <c r="K1602" i="1" s="1"/>
  <c r="H1601" i="1"/>
  <c r="J1601" i="1" s="1"/>
  <c r="K1601" i="1" s="1"/>
  <c r="H1600" i="1"/>
  <c r="J1600" i="1" s="1"/>
  <c r="K1600" i="1" s="1"/>
  <c r="H1599" i="1"/>
  <c r="J1599" i="1" s="1"/>
  <c r="K1599" i="1" s="1"/>
  <c r="H1598" i="1"/>
  <c r="J1598" i="1" s="1"/>
  <c r="K1598" i="1" s="1"/>
  <c r="H1597" i="1"/>
  <c r="J1597" i="1" s="1"/>
  <c r="K1597" i="1" s="1"/>
  <c r="H1595" i="1"/>
  <c r="J1595" i="1" s="1"/>
  <c r="K1595" i="1" s="1"/>
  <c r="H1594" i="1"/>
  <c r="J1594" i="1" s="1"/>
  <c r="K1594" i="1" s="1"/>
  <c r="H1593" i="1"/>
  <c r="J1593" i="1" s="1"/>
  <c r="K1593" i="1" s="1"/>
  <c r="H1592" i="1"/>
  <c r="J1592" i="1" s="1"/>
  <c r="K1592" i="1" s="1"/>
  <c r="H1591" i="1"/>
  <c r="J1591" i="1" s="1"/>
  <c r="K1591" i="1" s="1"/>
  <c r="H1590" i="1"/>
  <c r="J1590" i="1" s="1"/>
  <c r="K1590" i="1" s="1"/>
  <c r="H1589" i="1"/>
  <c r="J1589" i="1" s="1"/>
  <c r="K1589" i="1" s="1"/>
  <c r="H1588" i="1"/>
  <c r="J1588" i="1" s="1"/>
  <c r="K1588" i="1" s="1"/>
  <c r="H1587" i="1"/>
  <c r="J1587" i="1" s="1"/>
  <c r="K1587" i="1" s="1"/>
  <c r="H1586" i="1"/>
  <c r="J1586" i="1" s="1"/>
  <c r="K1586" i="1" s="1"/>
  <c r="H1585" i="1"/>
  <c r="J1585" i="1" s="1"/>
  <c r="K1585" i="1" s="1"/>
  <c r="H1584" i="1"/>
  <c r="J1584" i="1" s="1"/>
  <c r="K1584" i="1" s="1"/>
  <c r="H1583" i="1"/>
  <c r="J1583" i="1" s="1"/>
  <c r="K1583" i="1" s="1"/>
  <c r="H1582" i="1"/>
  <c r="J1582" i="1" s="1"/>
  <c r="K1582" i="1" s="1"/>
  <c r="H1581" i="1"/>
  <c r="J1581" i="1" s="1"/>
  <c r="K1581" i="1" s="1"/>
  <c r="H1580" i="1"/>
  <c r="J1580" i="1" s="1"/>
  <c r="K1580" i="1" s="1"/>
  <c r="H1579" i="1"/>
  <c r="J1579" i="1" s="1"/>
  <c r="K1579" i="1" s="1"/>
  <c r="H1578" i="1"/>
  <c r="J1578" i="1" s="1"/>
  <c r="K1578" i="1" s="1"/>
  <c r="H1577" i="1"/>
  <c r="J1577" i="1" s="1"/>
  <c r="K1577" i="1" s="1"/>
  <c r="H1576" i="1"/>
  <c r="J1576" i="1" s="1"/>
  <c r="K1576" i="1" s="1"/>
  <c r="H1575" i="1"/>
  <c r="J1575" i="1" s="1"/>
  <c r="K1575" i="1" s="1"/>
  <c r="H1574" i="1"/>
  <c r="J1574" i="1" s="1"/>
  <c r="K1574" i="1" s="1"/>
  <c r="H1573" i="1"/>
  <c r="J1573" i="1" s="1"/>
  <c r="K1573" i="1" s="1"/>
  <c r="H1572" i="1"/>
  <c r="J1572" i="1" s="1"/>
  <c r="K1572" i="1" s="1"/>
  <c r="H1571" i="1"/>
  <c r="J1571" i="1" s="1"/>
  <c r="K1571" i="1" s="1"/>
  <c r="H1570" i="1"/>
  <c r="J1570" i="1" s="1"/>
  <c r="K1570" i="1" s="1"/>
  <c r="H1569" i="1"/>
  <c r="J1569" i="1" s="1"/>
  <c r="K1569" i="1" s="1"/>
  <c r="H1568" i="1"/>
  <c r="J1568" i="1" s="1"/>
  <c r="K1568" i="1" s="1"/>
  <c r="H1567" i="1"/>
  <c r="J1567" i="1" s="1"/>
  <c r="K1567" i="1" s="1"/>
  <c r="H1565" i="1"/>
  <c r="J1565" i="1" s="1"/>
  <c r="K1565" i="1" s="1"/>
  <c r="H1564" i="1"/>
  <c r="J1564" i="1" s="1"/>
  <c r="K1564" i="1" s="1"/>
  <c r="H1563" i="1"/>
  <c r="J1563" i="1" s="1"/>
  <c r="K1563" i="1" s="1"/>
  <c r="H1562" i="1"/>
  <c r="J1562" i="1" s="1"/>
  <c r="K1562" i="1" s="1"/>
  <c r="H1561" i="1"/>
  <c r="J1561" i="1" s="1"/>
  <c r="K1561" i="1" s="1"/>
  <c r="H1560" i="1"/>
  <c r="J1560" i="1" s="1"/>
  <c r="K1560" i="1" s="1"/>
  <c r="H1559" i="1"/>
  <c r="J1559" i="1" s="1"/>
  <c r="K1559" i="1" s="1"/>
  <c r="H1557" i="1"/>
  <c r="J1557" i="1" s="1"/>
  <c r="K1557" i="1" s="1"/>
  <c r="H1556" i="1"/>
  <c r="J1556" i="1" s="1"/>
  <c r="K1556" i="1" s="1"/>
  <c r="H1555" i="1"/>
  <c r="J1555" i="1" s="1"/>
  <c r="K1555" i="1" s="1"/>
  <c r="H1554" i="1"/>
  <c r="J1554" i="1" s="1"/>
  <c r="K1554" i="1" s="1"/>
  <c r="H1553" i="1"/>
  <c r="J1553" i="1" s="1"/>
  <c r="K1553" i="1" s="1"/>
  <c r="H1552" i="1"/>
  <c r="J1552" i="1" s="1"/>
  <c r="K1552" i="1" s="1"/>
  <c r="H1551" i="1"/>
  <c r="H1550" i="1"/>
  <c r="J1550" i="1" s="1"/>
  <c r="K1550" i="1" s="1"/>
  <c r="H1549" i="1"/>
  <c r="J1549" i="1" s="1"/>
  <c r="K1549" i="1" s="1"/>
  <c r="H1548" i="1"/>
  <c r="H1547" i="1"/>
  <c r="H1546" i="1"/>
  <c r="J1546" i="1" s="1"/>
  <c r="K1546" i="1" s="1"/>
  <c r="H1545" i="1"/>
  <c r="J1545" i="1" s="1"/>
  <c r="K1545" i="1" s="1"/>
  <c r="H1543" i="1"/>
  <c r="J1543" i="1" s="1"/>
  <c r="K1543" i="1" s="1"/>
  <c r="H1542" i="1"/>
  <c r="J1542" i="1" s="1"/>
  <c r="K1542" i="1" s="1"/>
  <c r="H1541" i="1"/>
  <c r="J1541" i="1" s="1"/>
  <c r="K1541" i="1" s="1"/>
  <c r="H1540" i="1"/>
  <c r="J1540" i="1" s="1"/>
  <c r="K1540" i="1" s="1"/>
  <c r="H1539" i="1"/>
  <c r="J1539" i="1" s="1"/>
  <c r="K1539" i="1" s="1"/>
  <c r="H1538" i="1"/>
  <c r="J1538" i="1" s="1"/>
  <c r="K1538" i="1" s="1"/>
  <c r="H1537" i="1"/>
  <c r="J1537" i="1" s="1"/>
  <c r="K1537" i="1" s="1"/>
  <c r="H1536" i="1"/>
  <c r="J1536" i="1" s="1"/>
  <c r="K1536" i="1" s="1"/>
  <c r="H1534" i="1"/>
  <c r="J1534" i="1" s="1"/>
  <c r="K1534" i="1" s="1"/>
  <c r="H1533" i="1"/>
  <c r="J1533" i="1" s="1"/>
  <c r="K1533" i="1" s="1"/>
  <c r="H1532" i="1"/>
  <c r="J1532" i="1" s="1"/>
  <c r="K1532" i="1" s="1"/>
  <c r="H1531" i="1"/>
  <c r="J1531" i="1" s="1"/>
  <c r="K1531" i="1" s="1"/>
  <c r="H1530" i="1"/>
  <c r="J1530" i="1" s="1"/>
  <c r="K1530" i="1" s="1"/>
  <c r="H1529" i="1"/>
  <c r="J1529" i="1" s="1"/>
  <c r="K1529" i="1" s="1"/>
  <c r="H1528" i="1"/>
  <c r="J1528" i="1" s="1"/>
  <c r="K1528" i="1" s="1"/>
  <c r="H1527" i="1"/>
  <c r="J1527" i="1" s="1"/>
  <c r="K1527" i="1" s="1"/>
  <c r="J2082" i="1" l="1"/>
  <c r="K2082" i="1" s="1"/>
  <c r="J2083" i="1"/>
  <c r="K2083" i="1" s="1"/>
  <c r="J1551" i="1"/>
  <c r="K1551" i="1" s="1"/>
  <c r="J1911" i="1"/>
  <c r="K1911" i="1" s="1"/>
  <c r="J2084" i="1"/>
  <c r="K2084" i="1" s="1"/>
  <c r="J2133" i="1"/>
  <c r="K2133" i="1" s="1"/>
  <c r="K2130" i="1" s="1"/>
  <c r="K2140" i="1" s="1"/>
  <c r="J2077" i="1"/>
  <c r="K2077" i="1" s="1"/>
  <c r="J2085" i="1"/>
  <c r="K2085" i="1" s="1"/>
  <c r="J2134" i="1"/>
  <c r="K2134" i="1" s="1"/>
  <c r="J2086" i="1"/>
  <c r="K2086" i="1" s="1"/>
  <c r="J2135" i="1"/>
  <c r="K2135" i="1" s="1"/>
  <c r="J1547" i="1"/>
  <c r="K1547" i="1" s="1"/>
  <c r="J1914" i="1"/>
  <c r="K1914" i="1" s="1"/>
  <c r="J2079" i="1"/>
  <c r="K2079" i="1" s="1"/>
  <c r="J1548" i="1"/>
  <c r="K1548" i="1" s="1"/>
  <c r="J1683" i="1"/>
  <c r="K1683" i="1" s="1"/>
  <c r="J2080" i="1"/>
  <c r="K2080" i="1" s="1"/>
  <c r="K1931" i="1"/>
  <c r="K1930" i="1"/>
  <c r="K2123" i="1"/>
  <c r="K1637" i="1"/>
  <c r="I1509" i="1"/>
  <c r="H1522" i="1"/>
  <c r="J1522" i="1" s="1"/>
  <c r="K1522" i="1" s="1"/>
  <c r="H1521" i="1"/>
  <c r="J1521" i="1" s="1"/>
  <c r="K1521" i="1" s="1"/>
  <c r="H1520" i="1"/>
  <c r="J1520" i="1" s="1"/>
  <c r="K1520" i="1" s="1"/>
  <c r="H1519" i="1"/>
  <c r="J1519" i="1" s="1"/>
  <c r="K1519" i="1" s="1"/>
  <c r="H1518" i="1"/>
  <c r="J1518" i="1" s="1"/>
  <c r="K1518" i="1" s="1"/>
  <c r="H1517" i="1"/>
  <c r="J1517" i="1" s="1"/>
  <c r="K1517" i="1" s="1"/>
  <c r="H1516" i="1"/>
  <c r="J1516" i="1" s="1"/>
  <c r="K1516" i="1" s="1"/>
  <c r="H1515" i="1"/>
  <c r="J1515" i="1" s="1"/>
  <c r="K1515" i="1" s="1"/>
  <c r="H1514" i="1"/>
  <c r="J1514" i="1" s="1"/>
  <c r="K1514" i="1" s="1"/>
  <c r="H1513" i="1"/>
  <c r="J1513" i="1" s="1"/>
  <c r="K1513" i="1" s="1"/>
  <c r="H1512" i="1"/>
  <c r="J1512" i="1" s="1"/>
  <c r="K1512" i="1" s="1"/>
  <c r="I1469" i="1"/>
  <c r="I19" i="1" s="1"/>
  <c r="I2136" i="1" s="1"/>
  <c r="H1508" i="1"/>
  <c r="J1508" i="1" s="1"/>
  <c r="K1508" i="1" s="1"/>
  <c r="H1507" i="1"/>
  <c r="J1507" i="1" s="1"/>
  <c r="K1507" i="1" s="1"/>
  <c r="H1506" i="1"/>
  <c r="J1506" i="1" s="1"/>
  <c r="K1506" i="1" s="1"/>
  <c r="H1505" i="1"/>
  <c r="J1505" i="1" s="1"/>
  <c r="K1505" i="1" s="1"/>
  <c r="H1502" i="1"/>
  <c r="J1502" i="1" s="1"/>
  <c r="K1502" i="1" s="1"/>
  <c r="H1501" i="1"/>
  <c r="J1501" i="1" s="1"/>
  <c r="K1501" i="1" s="1"/>
  <c r="H1500" i="1"/>
  <c r="J1500" i="1" s="1"/>
  <c r="K1500" i="1" s="1"/>
  <c r="H1499" i="1"/>
  <c r="J1499" i="1" s="1"/>
  <c r="K1499" i="1" s="1"/>
  <c r="H1498" i="1"/>
  <c r="J1498" i="1" s="1"/>
  <c r="K1498" i="1" s="1"/>
  <c r="H1497" i="1"/>
  <c r="J1497" i="1" s="1"/>
  <c r="K1497" i="1" s="1"/>
  <c r="H1496" i="1"/>
  <c r="J1496" i="1" s="1"/>
  <c r="K1496" i="1" s="1"/>
  <c r="H1495" i="1"/>
  <c r="J1495" i="1" s="1"/>
  <c r="K1495" i="1" s="1"/>
  <c r="H1493" i="1"/>
  <c r="J1493" i="1" s="1"/>
  <c r="K1493" i="1" s="1"/>
  <c r="H1492" i="1"/>
  <c r="J1492" i="1" s="1"/>
  <c r="K1492" i="1" s="1"/>
  <c r="H1491" i="1"/>
  <c r="J1491" i="1" s="1"/>
  <c r="K1491" i="1" s="1"/>
  <c r="H1490" i="1"/>
  <c r="J1490" i="1" s="1"/>
  <c r="K1490" i="1" s="1"/>
  <c r="H1489" i="1"/>
  <c r="J1489" i="1" s="1"/>
  <c r="K1489" i="1" s="1"/>
  <c r="H1488" i="1"/>
  <c r="J1488" i="1" s="1"/>
  <c r="K1488" i="1" s="1"/>
  <c r="H1487" i="1"/>
  <c r="J1487" i="1" s="1"/>
  <c r="K1487" i="1" s="1"/>
  <c r="H1486" i="1"/>
  <c r="J1486" i="1" s="1"/>
  <c r="K1486" i="1" s="1"/>
  <c r="H1485" i="1"/>
  <c r="J1485" i="1" s="1"/>
  <c r="K1485" i="1" s="1"/>
  <c r="H1484" i="1"/>
  <c r="J1484" i="1" s="1"/>
  <c r="K1484" i="1" s="1"/>
  <c r="H1483" i="1"/>
  <c r="J1483" i="1" s="1"/>
  <c r="K1483" i="1" s="1"/>
  <c r="H1482" i="1"/>
  <c r="J1482" i="1" s="1"/>
  <c r="K1482" i="1" s="1"/>
  <c r="H1481" i="1"/>
  <c r="J1481" i="1" s="1"/>
  <c r="K1481" i="1" s="1"/>
  <c r="H1480" i="1"/>
  <c r="J1480" i="1" s="1"/>
  <c r="K1480" i="1" s="1"/>
  <c r="H1479" i="1"/>
  <c r="J1479" i="1" s="1"/>
  <c r="K1479" i="1" s="1"/>
  <c r="H1477" i="1"/>
  <c r="J1477" i="1" s="1"/>
  <c r="K1477" i="1" s="1"/>
  <c r="H1476" i="1"/>
  <c r="J1476" i="1" s="1"/>
  <c r="K1476" i="1" s="1"/>
  <c r="H1475" i="1"/>
  <c r="J1475" i="1" s="1"/>
  <c r="K1475" i="1" s="1"/>
  <c r="H1474" i="1"/>
  <c r="J1474" i="1" s="1"/>
  <c r="K1474" i="1" s="1"/>
  <c r="H1473" i="1"/>
  <c r="J1473" i="1" s="1"/>
  <c r="K1473" i="1" s="1"/>
  <c r="H1472" i="1"/>
  <c r="J1472" i="1" s="1"/>
  <c r="K1472" i="1" s="1"/>
  <c r="H1468" i="1"/>
  <c r="J1468" i="1" s="1"/>
  <c r="K1468" i="1" s="1"/>
  <c r="H1467" i="1"/>
  <c r="J1467" i="1" s="1"/>
  <c r="K1467" i="1" s="1"/>
  <c r="H1466" i="1"/>
  <c r="J1466" i="1" s="1"/>
  <c r="K1466" i="1" s="1"/>
  <c r="H1464" i="1"/>
  <c r="J1464" i="1" s="1"/>
  <c r="K1464" i="1" s="1"/>
  <c r="H1463" i="1"/>
  <c r="J1463" i="1" s="1"/>
  <c r="K1463" i="1" s="1"/>
  <c r="H1462" i="1"/>
  <c r="J1462" i="1" s="1"/>
  <c r="K1462" i="1" s="1"/>
  <c r="H1461" i="1"/>
  <c r="J1461" i="1" s="1"/>
  <c r="K1461" i="1" s="1"/>
  <c r="H1460" i="1"/>
  <c r="J1460" i="1" s="1"/>
  <c r="K1460" i="1" s="1"/>
  <c r="H1459" i="1"/>
  <c r="H1458" i="1"/>
  <c r="J1458" i="1" s="1"/>
  <c r="K1458" i="1" s="1"/>
  <c r="H1457" i="1"/>
  <c r="H1456" i="1"/>
  <c r="J1456" i="1" s="1"/>
  <c r="K1456" i="1" s="1"/>
  <c r="H1455" i="1"/>
  <c r="J1455" i="1" s="1"/>
  <c r="K1455" i="1" s="1"/>
  <c r="H1454" i="1"/>
  <c r="J1454" i="1" s="1"/>
  <c r="K1454" i="1" s="1"/>
  <c r="H1453" i="1"/>
  <c r="J1453" i="1" s="1"/>
  <c r="K1453" i="1" s="1"/>
  <c r="H1452" i="1"/>
  <c r="J1452" i="1" s="1"/>
  <c r="K1452" i="1" s="1"/>
  <c r="H1451" i="1"/>
  <c r="H1450" i="1"/>
  <c r="J1450" i="1" s="1"/>
  <c r="K1450" i="1" s="1"/>
  <c r="H1449" i="1"/>
  <c r="J1449" i="1" s="1"/>
  <c r="K1449" i="1" s="1"/>
  <c r="H1448" i="1"/>
  <c r="J1448" i="1" s="1"/>
  <c r="K1448" i="1" s="1"/>
  <c r="H1447" i="1"/>
  <c r="H1446" i="1"/>
  <c r="J1446" i="1" s="1"/>
  <c r="K1446" i="1" s="1"/>
  <c r="H1445" i="1"/>
  <c r="H1444" i="1"/>
  <c r="J1444" i="1" s="1"/>
  <c r="K1444" i="1" s="1"/>
  <c r="H1443" i="1"/>
  <c r="H1442" i="1"/>
  <c r="H1441" i="1"/>
  <c r="J1441" i="1" s="1"/>
  <c r="K1441" i="1" s="1"/>
  <c r="H1440" i="1"/>
  <c r="H1439" i="1"/>
  <c r="J1439" i="1" s="1"/>
  <c r="K1439" i="1" s="1"/>
  <c r="H1438" i="1"/>
  <c r="H1437" i="1"/>
  <c r="J1437" i="1" s="1"/>
  <c r="K1437" i="1" s="1"/>
  <c r="H1436" i="1"/>
  <c r="H1435" i="1"/>
  <c r="J1435" i="1" s="1"/>
  <c r="K1435" i="1" s="1"/>
  <c r="H1434" i="1"/>
  <c r="H1433" i="1"/>
  <c r="J1433" i="1" s="1"/>
  <c r="K1433" i="1" s="1"/>
  <c r="H1432" i="1"/>
  <c r="J1432" i="1" s="1"/>
  <c r="K1432" i="1" s="1"/>
  <c r="H1431" i="1"/>
  <c r="J1431" i="1" s="1"/>
  <c r="K1431" i="1" s="1"/>
  <c r="H1430" i="1"/>
  <c r="J1430" i="1" s="1"/>
  <c r="K1430" i="1" s="1"/>
  <c r="H1429" i="1"/>
  <c r="J1429" i="1" s="1"/>
  <c r="K1429" i="1" s="1"/>
  <c r="H1428" i="1"/>
  <c r="H1427" i="1"/>
  <c r="J1427" i="1" s="1"/>
  <c r="K1427" i="1" s="1"/>
  <c r="H1426" i="1"/>
  <c r="J1426" i="1" s="1"/>
  <c r="K1426" i="1" s="1"/>
  <c r="H1425" i="1"/>
  <c r="J1425" i="1" s="1"/>
  <c r="K1425" i="1" s="1"/>
  <c r="H1424" i="1"/>
  <c r="J1424" i="1" s="1"/>
  <c r="K1424" i="1" s="1"/>
  <c r="H1423" i="1"/>
  <c r="J1423" i="1" s="1"/>
  <c r="K1423" i="1" s="1"/>
  <c r="H1422" i="1"/>
  <c r="J1422" i="1" s="1"/>
  <c r="K1422" i="1" s="1"/>
  <c r="H1421" i="1"/>
  <c r="J1421" i="1" s="1"/>
  <c r="K1421" i="1" s="1"/>
  <c r="H1420" i="1"/>
  <c r="H1419" i="1"/>
  <c r="J1419" i="1" s="1"/>
  <c r="K1419" i="1" s="1"/>
  <c r="H1418" i="1"/>
  <c r="J1418" i="1" s="1"/>
  <c r="K1418" i="1" s="1"/>
  <c r="H1417" i="1"/>
  <c r="J1417" i="1" s="1"/>
  <c r="K1417" i="1" s="1"/>
  <c r="H1416" i="1"/>
  <c r="H1415" i="1"/>
  <c r="J1415" i="1" s="1"/>
  <c r="K1415" i="1" s="1"/>
  <c r="H1414" i="1"/>
  <c r="J1414" i="1" s="1"/>
  <c r="K1414" i="1" s="1"/>
  <c r="H1413" i="1"/>
  <c r="J1413" i="1" s="1"/>
  <c r="K1413" i="1" s="1"/>
  <c r="H1412" i="1"/>
  <c r="H1411" i="1"/>
  <c r="J1411" i="1" s="1"/>
  <c r="K1411" i="1" s="1"/>
  <c r="H1410" i="1"/>
  <c r="H1409" i="1"/>
  <c r="J1409" i="1" s="1"/>
  <c r="K1409" i="1" s="1"/>
  <c r="H1408" i="1"/>
  <c r="H1407" i="1"/>
  <c r="J1407" i="1" s="1"/>
  <c r="K1407" i="1" s="1"/>
  <c r="H1403" i="1"/>
  <c r="J1403" i="1" s="1"/>
  <c r="K1403" i="1" s="1"/>
  <c r="H1402" i="1"/>
  <c r="J1402" i="1" s="1"/>
  <c r="K1402" i="1" s="1"/>
  <c r="H1401" i="1"/>
  <c r="J1401" i="1" s="1"/>
  <c r="K1401" i="1" s="1"/>
  <c r="H1400" i="1"/>
  <c r="J1400" i="1" s="1"/>
  <c r="K1400" i="1" s="1"/>
  <c r="H1399" i="1"/>
  <c r="J1399" i="1" s="1"/>
  <c r="K1399" i="1" s="1"/>
  <c r="H1398" i="1"/>
  <c r="J1398" i="1" s="1"/>
  <c r="K1398" i="1" s="1"/>
  <c r="H1397" i="1"/>
  <c r="J1397" i="1" s="1"/>
  <c r="K1397" i="1" s="1"/>
  <c r="H1396" i="1"/>
  <c r="J1396" i="1" s="1"/>
  <c r="K1396" i="1" s="1"/>
  <c r="H1394" i="1"/>
  <c r="J1394" i="1" s="1"/>
  <c r="K1394" i="1" s="1"/>
  <c r="H1393" i="1"/>
  <c r="J1393" i="1" s="1"/>
  <c r="K1393" i="1" s="1"/>
  <c r="H1392" i="1"/>
  <c r="J1392" i="1" s="1"/>
  <c r="K1392" i="1" s="1"/>
  <c r="H1391" i="1"/>
  <c r="J1391" i="1" s="1"/>
  <c r="K1391" i="1" s="1"/>
  <c r="H1390" i="1"/>
  <c r="J1390" i="1" s="1"/>
  <c r="K1390" i="1" s="1"/>
  <c r="H1389" i="1"/>
  <c r="J1389" i="1" s="1"/>
  <c r="K1389" i="1" s="1"/>
  <c r="H1388" i="1"/>
  <c r="J1388" i="1" s="1"/>
  <c r="K1388" i="1" s="1"/>
  <c r="H1387" i="1"/>
  <c r="J1387" i="1" s="1"/>
  <c r="K1387" i="1" s="1"/>
  <c r="H1385" i="1"/>
  <c r="J1385" i="1" s="1"/>
  <c r="K1385" i="1" s="1"/>
  <c r="H1384" i="1"/>
  <c r="J1384" i="1" s="1"/>
  <c r="K1384" i="1" s="1"/>
  <c r="H1383" i="1"/>
  <c r="J1383" i="1" s="1"/>
  <c r="K1383" i="1" s="1"/>
  <c r="H1382" i="1"/>
  <c r="H1381" i="1"/>
  <c r="H1380" i="1"/>
  <c r="J1380" i="1" s="1"/>
  <c r="K1380" i="1" s="1"/>
  <c r="H1379" i="1"/>
  <c r="H1378" i="1"/>
  <c r="H1377" i="1"/>
  <c r="H1376" i="1"/>
  <c r="H1375" i="1"/>
  <c r="H1374" i="1"/>
  <c r="H1373" i="1"/>
  <c r="H1372" i="1"/>
  <c r="H1371" i="1"/>
  <c r="H1370" i="1"/>
  <c r="J1370" i="1" s="1"/>
  <c r="K1370" i="1" s="1"/>
  <c r="H1368" i="1"/>
  <c r="J1368" i="1" s="1"/>
  <c r="K1368" i="1" s="1"/>
  <c r="H1367" i="1"/>
  <c r="H1366" i="1"/>
  <c r="J1366" i="1" s="1"/>
  <c r="K1366" i="1" s="1"/>
  <c r="H1365" i="1"/>
  <c r="J1365" i="1" s="1"/>
  <c r="K1365" i="1" s="1"/>
  <c r="H1364" i="1"/>
  <c r="J1364" i="1" s="1"/>
  <c r="K1364" i="1" s="1"/>
  <c r="H1359" i="1"/>
  <c r="J1359" i="1" s="1"/>
  <c r="K1359" i="1" s="1"/>
  <c r="H1357" i="1"/>
  <c r="J1357" i="1" s="1"/>
  <c r="K1357" i="1" s="1"/>
  <c r="H1356" i="1"/>
  <c r="J1356" i="1" s="1"/>
  <c r="K1356" i="1" s="1"/>
  <c r="H1355" i="1"/>
  <c r="J1355" i="1" s="1"/>
  <c r="K1355" i="1" s="1"/>
  <c r="H1354" i="1"/>
  <c r="J1354" i="1" s="1"/>
  <c r="K1354" i="1" s="1"/>
  <c r="H1353" i="1"/>
  <c r="J1353" i="1" s="1"/>
  <c r="K1353" i="1" s="1"/>
  <c r="H1352" i="1"/>
  <c r="J1352" i="1" s="1"/>
  <c r="K1352" i="1" s="1"/>
  <c r="H1350" i="1"/>
  <c r="J1350" i="1" s="1"/>
  <c r="K1350" i="1" s="1"/>
  <c r="H1349" i="1"/>
  <c r="J1349" i="1" s="1"/>
  <c r="K1349" i="1" s="1"/>
  <c r="H1348" i="1"/>
  <c r="J1348" i="1" s="1"/>
  <c r="K1348" i="1" s="1"/>
  <c r="H1347" i="1"/>
  <c r="J1347" i="1" s="1"/>
  <c r="K1347" i="1" s="1"/>
  <c r="H1346" i="1"/>
  <c r="J1346" i="1" s="1"/>
  <c r="K1346" i="1" s="1"/>
  <c r="H1345" i="1"/>
  <c r="J1345" i="1" s="1"/>
  <c r="K1345" i="1" s="1"/>
  <c r="H1344" i="1"/>
  <c r="J1344" i="1" s="1"/>
  <c r="K1344" i="1" s="1"/>
  <c r="H1343" i="1"/>
  <c r="J1343" i="1" s="1"/>
  <c r="K1343" i="1" s="1"/>
  <c r="H1340" i="1"/>
  <c r="J1340" i="1" s="1"/>
  <c r="K1340" i="1" s="1"/>
  <c r="H1339" i="1"/>
  <c r="J1339" i="1" s="1"/>
  <c r="K1339" i="1" s="1"/>
  <c r="H1338" i="1"/>
  <c r="H1337" i="1"/>
  <c r="J1337" i="1" s="1"/>
  <c r="K1337" i="1" s="1"/>
  <c r="H1333" i="1"/>
  <c r="J1333" i="1" s="1"/>
  <c r="K1333" i="1" s="1"/>
  <c r="H1332" i="1"/>
  <c r="J1332" i="1" s="1"/>
  <c r="K1332" i="1" s="1"/>
  <c r="H1331" i="1"/>
  <c r="J1331" i="1" s="1"/>
  <c r="K1331" i="1" s="1"/>
  <c r="H1329" i="1"/>
  <c r="J1329" i="1" s="1"/>
  <c r="K1329" i="1" s="1"/>
  <c r="H1328" i="1"/>
  <c r="J1328" i="1" s="1"/>
  <c r="K1328" i="1" s="1"/>
  <c r="H1326" i="1"/>
  <c r="H1325" i="1"/>
  <c r="J1325" i="1" s="1"/>
  <c r="K1325" i="1" s="1"/>
  <c r="H1323" i="1"/>
  <c r="H1322" i="1"/>
  <c r="J1322" i="1" s="1"/>
  <c r="K1322" i="1" s="1"/>
  <c r="H1320" i="1"/>
  <c r="J1320" i="1" s="1"/>
  <c r="K1320" i="1" s="1"/>
  <c r="H1319" i="1"/>
  <c r="J1319" i="1" s="1"/>
  <c r="K1319" i="1" s="1"/>
  <c r="H1318" i="1"/>
  <c r="J1318" i="1" s="1"/>
  <c r="K1318" i="1" s="1"/>
  <c r="H1317" i="1"/>
  <c r="H1316" i="1"/>
  <c r="J1316" i="1" s="1"/>
  <c r="K1316" i="1" s="1"/>
  <c r="H1315" i="1"/>
  <c r="J1315" i="1" s="1"/>
  <c r="K1315" i="1" s="1"/>
  <c r="H1314" i="1"/>
  <c r="J1314" i="1" s="1"/>
  <c r="K1314" i="1" s="1"/>
  <c r="H1313" i="1"/>
  <c r="J1313" i="1" s="1"/>
  <c r="K1313" i="1" s="1"/>
  <c r="H1311" i="1"/>
  <c r="H1310" i="1"/>
  <c r="J1310" i="1" s="1"/>
  <c r="K1310" i="1" s="1"/>
  <c r="H1309" i="1"/>
  <c r="J1309" i="1" s="1"/>
  <c r="K1309" i="1" s="1"/>
  <c r="H1308" i="1"/>
  <c r="J1308" i="1" s="1"/>
  <c r="K1308" i="1" s="1"/>
  <c r="H1307" i="1"/>
  <c r="J1307" i="1" s="1"/>
  <c r="K1307" i="1" s="1"/>
  <c r="H1306" i="1"/>
  <c r="J1306" i="1" s="1"/>
  <c r="K1306" i="1" s="1"/>
  <c r="H1305" i="1"/>
  <c r="J1305" i="1" s="1"/>
  <c r="K1305" i="1" s="1"/>
  <c r="H1304" i="1"/>
  <c r="J1304" i="1" s="1"/>
  <c r="K1304" i="1" s="1"/>
  <c r="H1303" i="1"/>
  <c r="J1303" i="1" s="1"/>
  <c r="K1303" i="1" s="1"/>
  <c r="H1302" i="1"/>
  <c r="J1302" i="1" s="1"/>
  <c r="K1302" i="1" s="1"/>
  <c r="H1301" i="1"/>
  <c r="H1300" i="1"/>
  <c r="J1300" i="1" s="1"/>
  <c r="K1300" i="1" s="1"/>
  <c r="H1299" i="1"/>
  <c r="H1298" i="1"/>
  <c r="J1298" i="1" s="1"/>
  <c r="K1298" i="1" s="1"/>
  <c r="H1294" i="1"/>
  <c r="J1294" i="1" s="1"/>
  <c r="K1294" i="1" s="1"/>
  <c r="H1293" i="1"/>
  <c r="J1293" i="1" s="1"/>
  <c r="K1293" i="1" s="1"/>
  <c r="H1292" i="1"/>
  <c r="J1292" i="1" s="1"/>
  <c r="K1292" i="1" s="1"/>
  <c r="H1291" i="1"/>
  <c r="J1291" i="1" s="1"/>
  <c r="K1291" i="1" s="1"/>
  <c r="H1290" i="1"/>
  <c r="J1290" i="1" s="1"/>
  <c r="K1290" i="1" s="1"/>
  <c r="H1289" i="1"/>
  <c r="J1289" i="1" s="1"/>
  <c r="K1289" i="1" s="1"/>
  <c r="H1288" i="1"/>
  <c r="J1288" i="1" s="1"/>
  <c r="K1288" i="1" s="1"/>
  <c r="H1287" i="1"/>
  <c r="J1287" i="1" s="1"/>
  <c r="K1287" i="1" s="1"/>
  <c r="H1286" i="1"/>
  <c r="J1286" i="1" s="1"/>
  <c r="K1286" i="1" s="1"/>
  <c r="H1285" i="1"/>
  <c r="J1285" i="1" s="1"/>
  <c r="K1285" i="1" s="1"/>
  <c r="H1284" i="1"/>
  <c r="J1284" i="1" s="1"/>
  <c r="K1284" i="1" s="1"/>
  <c r="H1283" i="1"/>
  <c r="J1283" i="1" s="1"/>
  <c r="K1283" i="1" s="1"/>
  <c r="H1282" i="1"/>
  <c r="J1282" i="1" s="1"/>
  <c r="K1282" i="1" s="1"/>
  <c r="H1281" i="1"/>
  <c r="J1281" i="1" s="1"/>
  <c r="K1281" i="1" s="1"/>
  <c r="H1280" i="1"/>
  <c r="J1280" i="1" s="1"/>
  <c r="K1280" i="1" s="1"/>
  <c r="H1279" i="1"/>
  <c r="J1279" i="1" s="1"/>
  <c r="K1279" i="1" s="1"/>
  <c r="H1278" i="1"/>
  <c r="J1278" i="1" s="1"/>
  <c r="K1278" i="1" s="1"/>
  <c r="H1277" i="1"/>
  <c r="H1276" i="1"/>
  <c r="H1275" i="1"/>
  <c r="H1274" i="1"/>
  <c r="H1273" i="1"/>
  <c r="J1273" i="1" s="1"/>
  <c r="K1273" i="1" s="1"/>
  <c r="H1272" i="1"/>
  <c r="H1271" i="1"/>
  <c r="H1270" i="1"/>
  <c r="J1270" i="1" s="1"/>
  <c r="K1270" i="1" s="1"/>
  <c r="H1268" i="1"/>
  <c r="J1268" i="1" s="1"/>
  <c r="K1268" i="1" s="1"/>
  <c r="H1267" i="1"/>
  <c r="J1267" i="1" s="1"/>
  <c r="K1267" i="1" s="1"/>
  <c r="H1266" i="1"/>
  <c r="J1266" i="1" s="1"/>
  <c r="K1266" i="1" s="1"/>
  <c r="H1265" i="1"/>
  <c r="J1265" i="1" s="1"/>
  <c r="K1265" i="1" s="1"/>
  <c r="H1264" i="1"/>
  <c r="J1264" i="1" s="1"/>
  <c r="K1264" i="1" s="1"/>
  <c r="H1263" i="1"/>
  <c r="J1263" i="1" s="1"/>
  <c r="K1263" i="1" s="1"/>
  <c r="H1262" i="1"/>
  <c r="J1262" i="1" s="1"/>
  <c r="K1262" i="1" s="1"/>
  <c r="H1261" i="1"/>
  <c r="J1261" i="1" s="1"/>
  <c r="K1261" i="1" s="1"/>
  <c r="H1260" i="1"/>
  <c r="J1260" i="1" s="1"/>
  <c r="K1260" i="1" s="1"/>
  <c r="H1259" i="1"/>
  <c r="J1259" i="1" s="1"/>
  <c r="K1259" i="1" s="1"/>
  <c r="H1258" i="1"/>
  <c r="H1257" i="1"/>
  <c r="J1257" i="1" s="1"/>
  <c r="K1257" i="1" s="1"/>
  <c r="H1256" i="1"/>
  <c r="J1256" i="1" s="1"/>
  <c r="K1256" i="1" s="1"/>
  <c r="H1255" i="1"/>
  <c r="H1254" i="1"/>
  <c r="H1253" i="1"/>
  <c r="H1252" i="1"/>
  <c r="J1252" i="1" s="1"/>
  <c r="K1252" i="1" s="1"/>
  <c r="H1251" i="1"/>
  <c r="H1250" i="1"/>
  <c r="J1250" i="1" s="1"/>
  <c r="K1250" i="1" s="1"/>
  <c r="H1248" i="1"/>
  <c r="J1248" i="1" s="1"/>
  <c r="K1248" i="1" s="1"/>
  <c r="H1247" i="1"/>
  <c r="J1247" i="1" s="1"/>
  <c r="K1247" i="1" s="1"/>
  <c r="H1246" i="1"/>
  <c r="J1246" i="1" s="1"/>
  <c r="K1246" i="1" s="1"/>
  <c r="H1245" i="1"/>
  <c r="J1245" i="1" s="1"/>
  <c r="K1245" i="1" s="1"/>
  <c r="H1244" i="1"/>
  <c r="J1244" i="1" s="1"/>
  <c r="K1244" i="1" s="1"/>
  <c r="H1243" i="1"/>
  <c r="J1243" i="1" s="1"/>
  <c r="K1243" i="1" s="1"/>
  <c r="H1242" i="1"/>
  <c r="J1242" i="1" s="1"/>
  <c r="K1242" i="1" s="1"/>
  <c r="H1241" i="1"/>
  <c r="J1241" i="1" s="1"/>
  <c r="K1241" i="1" s="1"/>
  <c r="H1240" i="1"/>
  <c r="J1240" i="1" s="1"/>
  <c r="K1240" i="1" s="1"/>
  <c r="H1239" i="1"/>
  <c r="J1239" i="1" s="1"/>
  <c r="K1239" i="1" s="1"/>
  <c r="H1238" i="1"/>
  <c r="J1238" i="1" s="1"/>
  <c r="K1238" i="1" s="1"/>
  <c r="H1237" i="1"/>
  <c r="H1236" i="1"/>
  <c r="J1236" i="1" s="1"/>
  <c r="K1236" i="1" s="1"/>
  <c r="H1235" i="1"/>
  <c r="H1234" i="1"/>
  <c r="H1233" i="1"/>
  <c r="J1233" i="1" s="1"/>
  <c r="K1233" i="1" s="1"/>
  <c r="H1231" i="1"/>
  <c r="J1231" i="1" s="1"/>
  <c r="K1231" i="1" s="1"/>
  <c r="H1230" i="1"/>
  <c r="J1230" i="1" s="1"/>
  <c r="K1230" i="1" s="1"/>
  <c r="H1229" i="1"/>
  <c r="J1229" i="1" s="1"/>
  <c r="K1229" i="1" s="1"/>
  <c r="H1228" i="1"/>
  <c r="H1227" i="1"/>
  <c r="H1226" i="1"/>
  <c r="H1225" i="1"/>
  <c r="J1225" i="1" s="1"/>
  <c r="K1225" i="1" s="1"/>
  <c r="H1224" i="1"/>
  <c r="H1223" i="1"/>
  <c r="H1222" i="1"/>
  <c r="J1222" i="1" s="1"/>
  <c r="K1222" i="1" s="1"/>
  <c r="H1221" i="1"/>
  <c r="J1221" i="1" s="1"/>
  <c r="K1221" i="1" s="1"/>
  <c r="H1220" i="1"/>
  <c r="J1220" i="1" s="1"/>
  <c r="K1220" i="1" s="1"/>
  <c r="H1219" i="1"/>
  <c r="J1219" i="1" s="1"/>
  <c r="K1219" i="1" s="1"/>
  <c r="H1218" i="1"/>
  <c r="J1218" i="1" s="1"/>
  <c r="K1218" i="1" s="1"/>
  <c r="H1217" i="1"/>
  <c r="J1217" i="1" s="1"/>
  <c r="K1217" i="1" s="1"/>
  <c r="H1216" i="1"/>
  <c r="J1216" i="1" s="1"/>
  <c r="K1216" i="1" s="1"/>
  <c r="H1215" i="1"/>
  <c r="J1215" i="1" s="1"/>
  <c r="K1215" i="1" s="1"/>
  <c r="H1214" i="1"/>
  <c r="J1214" i="1" s="1"/>
  <c r="K1214" i="1" s="1"/>
  <c r="H1213" i="1"/>
  <c r="J1213" i="1" s="1"/>
  <c r="K1213" i="1" s="1"/>
  <c r="H1212" i="1"/>
  <c r="H1211" i="1"/>
  <c r="J1211" i="1" s="1"/>
  <c r="K1211" i="1" s="1"/>
  <c r="H1210" i="1"/>
  <c r="H1209" i="1"/>
  <c r="H1208" i="1"/>
  <c r="J1208" i="1" s="1"/>
  <c r="K1208" i="1" s="1"/>
  <c r="H1207" i="1"/>
  <c r="H1206" i="1"/>
  <c r="H1205" i="1"/>
  <c r="H1204" i="1"/>
  <c r="H1203" i="1"/>
  <c r="H1202" i="1"/>
  <c r="H1201" i="1"/>
  <c r="J1201" i="1" s="1"/>
  <c r="K1201" i="1" s="1"/>
  <c r="H1200" i="1"/>
  <c r="H1199" i="1"/>
  <c r="H1198" i="1"/>
  <c r="J1198" i="1" s="1"/>
  <c r="K1198" i="1" s="1"/>
  <c r="H1197" i="1"/>
  <c r="H1196" i="1"/>
  <c r="J1196" i="1" s="1"/>
  <c r="K1196" i="1" s="1"/>
  <c r="H1192" i="1"/>
  <c r="J1192" i="1" s="1"/>
  <c r="K1192" i="1" s="1"/>
  <c r="H1191" i="1"/>
  <c r="J1191" i="1" s="1"/>
  <c r="K1191" i="1" s="1"/>
  <c r="H1190" i="1"/>
  <c r="J1190" i="1" s="1"/>
  <c r="K1190" i="1" s="1"/>
  <c r="H1189" i="1"/>
  <c r="J1189" i="1" s="1"/>
  <c r="K1189" i="1" s="1"/>
  <c r="H1188" i="1"/>
  <c r="J1188" i="1" s="1"/>
  <c r="K1188" i="1" s="1"/>
  <c r="H1187" i="1"/>
  <c r="J1187" i="1" s="1"/>
  <c r="K1187" i="1" s="1"/>
  <c r="H1186" i="1"/>
  <c r="J1186" i="1" s="1"/>
  <c r="K1186" i="1" s="1"/>
  <c r="H1185" i="1"/>
  <c r="J1185" i="1" s="1"/>
  <c r="K1185" i="1" s="1"/>
  <c r="H1184" i="1"/>
  <c r="J1184" i="1" s="1"/>
  <c r="K1184" i="1" s="1"/>
  <c r="H1182" i="1"/>
  <c r="J1182" i="1" s="1"/>
  <c r="K1182" i="1" s="1"/>
  <c r="H1181" i="1"/>
  <c r="J1181" i="1" s="1"/>
  <c r="K1181" i="1" s="1"/>
  <c r="H1180" i="1"/>
  <c r="J1180" i="1" s="1"/>
  <c r="K1180" i="1" s="1"/>
  <c r="H1179" i="1"/>
  <c r="J1179" i="1" s="1"/>
  <c r="K1179" i="1" s="1"/>
  <c r="H1178" i="1"/>
  <c r="J1178" i="1" s="1"/>
  <c r="K1178" i="1" s="1"/>
  <c r="H1177" i="1"/>
  <c r="J1177" i="1" s="1"/>
  <c r="K1177" i="1" s="1"/>
  <c r="H1176" i="1"/>
  <c r="J1176" i="1" s="1"/>
  <c r="K1176" i="1" s="1"/>
  <c r="H1175" i="1"/>
  <c r="J1175" i="1" s="1"/>
  <c r="K1175" i="1" s="1"/>
  <c r="H1174" i="1"/>
  <c r="J1174" i="1" s="1"/>
  <c r="K1174" i="1" s="1"/>
  <c r="H1173" i="1"/>
  <c r="J1173" i="1" s="1"/>
  <c r="K1173" i="1" s="1"/>
  <c r="H1172" i="1"/>
  <c r="J1172" i="1" s="1"/>
  <c r="K1172" i="1" s="1"/>
  <c r="H1171" i="1"/>
  <c r="J1171" i="1" s="1"/>
  <c r="K1171" i="1" s="1"/>
  <c r="H1170" i="1"/>
  <c r="J1170" i="1" s="1"/>
  <c r="K1170" i="1" s="1"/>
  <c r="H1169" i="1"/>
  <c r="J1169" i="1" s="1"/>
  <c r="K1169" i="1" s="1"/>
  <c r="H1168" i="1"/>
  <c r="J1168" i="1" s="1"/>
  <c r="K1168" i="1" s="1"/>
  <c r="H1167" i="1"/>
  <c r="J1167" i="1" s="1"/>
  <c r="K1167" i="1" s="1"/>
  <c r="H1166" i="1"/>
  <c r="J1166" i="1" s="1"/>
  <c r="K1166" i="1" s="1"/>
  <c r="H1165" i="1"/>
  <c r="J1165" i="1" s="1"/>
  <c r="K1165" i="1" s="1"/>
  <c r="H1163" i="1"/>
  <c r="J1163" i="1" s="1"/>
  <c r="K1163" i="1" s="1"/>
  <c r="H1162" i="1"/>
  <c r="J1162" i="1" s="1"/>
  <c r="K1162" i="1" s="1"/>
  <c r="H1161" i="1"/>
  <c r="J1161" i="1" s="1"/>
  <c r="K1161" i="1" s="1"/>
  <c r="H1160" i="1"/>
  <c r="J1160" i="1" s="1"/>
  <c r="K1160" i="1" s="1"/>
  <c r="H1159" i="1"/>
  <c r="J1159" i="1" s="1"/>
  <c r="K1159" i="1" s="1"/>
  <c r="H1157" i="1"/>
  <c r="J1157" i="1" s="1"/>
  <c r="K1157" i="1" s="1"/>
  <c r="H1156" i="1"/>
  <c r="J1156" i="1" s="1"/>
  <c r="K1156" i="1" s="1"/>
  <c r="H1155" i="1"/>
  <c r="J1155" i="1" s="1"/>
  <c r="K1155" i="1" s="1"/>
  <c r="H1154" i="1"/>
  <c r="J1154" i="1" s="1"/>
  <c r="K1154" i="1" s="1"/>
  <c r="H1152" i="1"/>
  <c r="J1152" i="1" s="1"/>
  <c r="K1152" i="1" s="1"/>
  <c r="H1151" i="1"/>
  <c r="J1151" i="1" s="1"/>
  <c r="K1151" i="1" s="1"/>
  <c r="H1150" i="1"/>
  <c r="J1150" i="1" s="1"/>
  <c r="K1150" i="1" s="1"/>
  <c r="H1149" i="1"/>
  <c r="J1149" i="1" s="1"/>
  <c r="K1149" i="1" s="1"/>
  <c r="H1148" i="1"/>
  <c r="J1148" i="1" s="1"/>
  <c r="K1148" i="1" s="1"/>
  <c r="H1147" i="1"/>
  <c r="J1147" i="1" s="1"/>
  <c r="K1147" i="1" s="1"/>
  <c r="H1146" i="1"/>
  <c r="J1146" i="1" s="1"/>
  <c r="K1146" i="1" s="1"/>
  <c r="H1145" i="1"/>
  <c r="J1145" i="1" s="1"/>
  <c r="K1145" i="1" s="1"/>
  <c r="H1144" i="1"/>
  <c r="J1144" i="1" s="1"/>
  <c r="K1144" i="1" s="1"/>
  <c r="H1143" i="1"/>
  <c r="J1143" i="1" s="1"/>
  <c r="K1143" i="1" s="1"/>
  <c r="H1142" i="1"/>
  <c r="J1142" i="1" s="1"/>
  <c r="K1142" i="1" s="1"/>
  <c r="H1141" i="1"/>
  <c r="J1141" i="1" s="1"/>
  <c r="K1141" i="1" s="1"/>
  <c r="H1140" i="1"/>
  <c r="J1140" i="1" s="1"/>
  <c r="K1140" i="1" s="1"/>
  <c r="H1139" i="1"/>
  <c r="J1139" i="1" s="1"/>
  <c r="K1139" i="1" s="1"/>
  <c r="H1138" i="1"/>
  <c r="J1138" i="1" s="1"/>
  <c r="K1138" i="1" s="1"/>
  <c r="H1137" i="1"/>
  <c r="J1137" i="1" s="1"/>
  <c r="K1137" i="1" s="1"/>
  <c r="H1136" i="1"/>
  <c r="J1136" i="1" s="1"/>
  <c r="K1136" i="1" s="1"/>
  <c r="H1135" i="1"/>
  <c r="J1135" i="1" s="1"/>
  <c r="K1135" i="1" s="1"/>
  <c r="H1134" i="1"/>
  <c r="J1134" i="1" s="1"/>
  <c r="K1134" i="1" s="1"/>
  <c r="H1133" i="1"/>
  <c r="J1133" i="1" s="1"/>
  <c r="K1133" i="1" s="1"/>
  <c r="H1132" i="1"/>
  <c r="J1132" i="1" s="1"/>
  <c r="K1132" i="1" s="1"/>
  <c r="H1131" i="1"/>
  <c r="J1131" i="1" s="1"/>
  <c r="K1131" i="1" s="1"/>
  <c r="H1130" i="1"/>
  <c r="J1130" i="1" s="1"/>
  <c r="K1130" i="1" s="1"/>
  <c r="H1129" i="1"/>
  <c r="J1129" i="1" s="1"/>
  <c r="K1129" i="1" s="1"/>
  <c r="H1128" i="1"/>
  <c r="J1128" i="1" s="1"/>
  <c r="K1128" i="1" s="1"/>
  <c r="H1127" i="1"/>
  <c r="J1127" i="1" s="1"/>
  <c r="K1127" i="1" s="1"/>
  <c r="H1126" i="1"/>
  <c r="J1126" i="1" s="1"/>
  <c r="K1126" i="1" s="1"/>
  <c r="H1125" i="1"/>
  <c r="J1125" i="1" s="1"/>
  <c r="K1125" i="1" s="1"/>
  <c r="H1123" i="1"/>
  <c r="J1123" i="1" s="1"/>
  <c r="K1123" i="1" s="1"/>
  <c r="H1122" i="1"/>
  <c r="J1122" i="1" s="1"/>
  <c r="K1122" i="1" s="1"/>
  <c r="H1121" i="1"/>
  <c r="J1121" i="1" s="1"/>
  <c r="K1121" i="1" s="1"/>
  <c r="H1120" i="1"/>
  <c r="J1120" i="1" s="1"/>
  <c r="K1120" i="1" s="1"/>
  <c r="H1119" i="1"/>
  <c r="J1119" i="1" s="1"/>
  <c r="K1119" i="1" s="1"/>
  <c r="H1118" i="1"/>
  <c r="J1118" i="1" s="1"/>
  <c r="K1118" i="1" s="1"/>
  <c r="H1117" i="1"/>
  <c r="J1117" i="1" s="1"/>
  <c r="K1117" i="1" s="1"/>
  <c r="H1116" i="1"/>
  <c r="J1116" i="1" s="1"/>
  <c r="K1116" i="1" s="1"/>
  <c r="H1115" i="1"/>
  <c r="J1115" i="1" s="1"/>
  <c r="K1115" i="1" s="1"/>
  <c r="H1114" i="1"/>
  <c r="J1114" i="1" s="1"/>
  <c r="K1114" i="1" s="1"/>
  <c r="H1113" i="1"/>
  <c r="J1113" i="1" s="1"/>
  <c r="K1113" i="1" s="1"/>
  <c r="H1112" i="1"/>
  <c r="J1112" i="1" s="1"/>
  <c r="K1112" i="1" s="1"/>
  <c r="H1111" i="1"/>
  <c r="J1111" i="1" s="1"/>
  <c r="K1111" i="1" s="1"/>
  <c r="H1110" i="1"/>
  <c r="J1110" i="1" s="1"/>
  <c r="K1110" i="1" s="1"/>
  <c r="H1109" i="1"/>
  <c r="J1109" i="1" s="1"/>
  <c r="K1109" i="1" s="1"/>
  <c r="H1108" i="1"/>
  <c r="J1108" i="1" s="1"/>
  <c r="K1108" i="1" s="1"/>
  <c r="H1107" i="1"/>
  <c r="J1107" i="1" s="1"/>
  <c r="K1107" i="1" s="1"/>
  <c r="H1106" i="1"/>
  <c r="J1106" i="1" s="1"/>
  <c r="K1106" i="1" s="1"/>
  <c r="H1105" i="1"/>
  <c r="J1105" i="1" s="1"/>
  <c r="K1105" i="1" s="1"/>
  <c r="H1104" i="1"/>
  <c r="J1104" i="1" s="1"/>
  <c r="K1104" i="1" s="1"/>
  <c r="H1103" i="1"/>
  <c r="J1103" i="1" s="1"/>
  <c r="K1103" i="1" s="1"/>
  <c r="H1102" i="1"/>
  <c r="J1102" i="1" s="1"/>
  <c r="K1102" i="1" s="1"/>
  <c r="H1101" i="1"/>
  <c r="J1101" i="1" s="1"/>
  <c r="K1101" i="1" s="1"/>
  <c r="H1100" i="1"/>
  <c r="J1100" i="1" s="1"/>
  <c r="K1100" i="1" s="1"/>
  <c r="H1099" i="1"/>
  <c r="J1099" i="1" s="1"/>
  <c r="K1099" i="1" s="1"/>
  <c r="H1098" i="1"/>
  <c r="J1098" i="1" s="1"/>
  <c r="K1098" i="1" s="1"/>
  <c r="H1097" i="1"/>
  <c r="J1097" i="1" s="1"/>
  <c r="K1097" i="1" s="1"/>
  <c r="H1096" i="1"/>
  <c r="J1096" i="1" s="1"/>
  <c r="K1096" i="1" s="1"/>
  <c r="H1095" i="1"/>
  <c r="J1095" i="1" s="1"/>
  <c r="K1095" i="1" s="1"/>
  <c r="H1094" i="1"/>
  <c r="J1094" i="1" s="1"/>
  <c r="K1094" i="1" s="1"/>
  <c r="H1093" i="1"/>
  <c r="J1093" i="1" s="1"/>
  <c r="K1093" i="1" s="1"/>
  <c r="H1092" i="1"/>
  <c r="J1092" i="1" s="1"/>
  <c r="K1092" i="1" s="1"/>
  <c r="H1091" i="1"/>
  <c r="J1091" i="1" s="1"/>
  <c r="K1091" i="1" s="1"/>
  <c r="H1090" i="1"/>
  <c r="J1090" i="1" s="1"/>
  <c r="K1090" i="1" s="1"/>
  <c r="H1089" i="1"/>
  <c r="J1089" i="1" s="1"/>
  <c r="K1089" i="1" s="1"/>
  <c r="H1088" i="1"/>
  <c r="J1088" i="1" s="1"/>
  <c r="K1088" i="1" s="1"/>
  <c r="H1085" i="1"/>
  <c r="J1085" i="1" s="1"/>
  <c r="K1085" i="1" s="1"/>
  <c r="H1084" i="1"/>
  <c r="J1084" i="1" s="1"/>
  <c r="K1084" i="1" s="1"/>
  <c r="H1083" i="1"/>
  <c r="H1082" i="1"/>
  <c r="J1082" i="1" s="1"/>
  <c r="K1082" i="1" s="1"/>
  <c r="H1081" i="1"/>
  <c r="H1080" i="1"/>
  <c r="J1080" i="1" s="1"/>
  <c r="K1080" i="1" s="1"/>
  <c r="H1078" i="1"/>
  <c r="H1077" i="1"/>
  <c r="J1077" i="1" s="1"/>
  <c r="K1077" i="1" s="1"/>
  <c r="H1075" i="1"/>
  <c r="H1074" i="1"/>
  <c r="H1073" i="1"/>
  <c r="H1072" i="1"/>
  <c r="J1072" i="1" s="1"/>
  <c r="K1072" i="1" s="1"/>
  <c r="H1071" i="1"/>
  <c r="H1070" i="1"/>
  <c r="J1070" i="1" s="1"/>
  <c r="K1070" i="1" s="1"/>
  <c r="H1069" i="1"/>
  <c r="H1068" i="1"/>
  <c r="J1068" i="1" s="1"/>
  <c r="K1068" i="1" s="1"/>
  <c r="H1066" i="1"/>
  <c r="H1065" i="1"/>
  <c r="H1064" i="1"/>
  <c r="H1063" i="1"/>
  <c r="J1063" i="1" s="1"/>
  <c r="K1063" i="1" s="1"/>
  <c r="H1062" i="1"/>
  <c r="H1061" i="1"/>
  <c r="J1061" i="1" s="1"/>
  <c r="K1061" i="1" s="1"/>
  <c r="H1060" i="1"/>
  <c r="H1059" i="1"/>
  <c r="J1059" i="1" s="1"/>
  <c r="K1059" i="1" s="1"/>
  <c r="H1057" i="1"/>
  <c r="H1056" i="1"/>
  <c r="J1056" i="1" s="1"/>
  <c r="K1056" i="1" s="1"/>
  <c r="H1055" i="1"/>
  <c r="H1054" i="1"/>
  <c r="H1053" i="1"/>
  <c r="J1053" i="1" s="1"/>
  <c r="K1053" i="1" s="1"/>
  <c r="H1052" i="1"/>
  <c r="H1051" i="1"/>
  <c r="J1051" i="1" s="1"/>
  <c r="K1051" i="1" s="1"/>
  <c r="H1050" i="1"/>
  <c r="H1049" i="1"/>
  <c r="J1049" i="1" s="1"/>
  <c r="K1049" i="1" s="1"/>
  <c r="H1047" i="1"/>
  <c r="H1046" i="1"/>
  <c r="J1046" i="1" s="1"/>
  <c r="K1046" i="1" s="1"/>
  <c r="H1045" i="1"/>
  <c r="H1044" i="1"/>
  <c r="H1043" i="1"/>
  <c r="J1043" i="1" s="1"/>
  <c r="K1043" i="1" s="1"/>
  <c r="H1042" i="1"/>
  <c r="H1041" i="1"/>
  <c r="J1041" i="1" s="1"/>
  <c r="K1041" i="1" s="1"/>
  <c r="H1039" i="1"/>
  <c r="H1038" i="1"/>
  <c r="H1037" i="1"/>
  <c r="H1036" i="1"/>
  <c r="H1035" i="1"/>
  <c r="J1035" i="1" s="1"/>
  <c r="K1035" i="1" s="1"/>
  <c r="H1034" i="1"/>
  <c r="H1033" i="1"/>
  <c r="J1033" i="1" s="1"/>
  <c r="K1033" i="1" s="1"/>
  <c r="H1032" i="1"/>
  <c r="H1031" i="1"/>
  <c r="J1031" i="1" s="1"/>
  <c r="K1031" i="1" s="1"/>
  <c r="H1030" i="1"/>
  <c r="H1029" i="1"/>
  <c r="J1029" i="1" s="1"/>
  <c r="K1029" i="1" s="1"/>
  <c r="H1027" i="1"/>
  <c r="H1026" i="1"/>
  <c r="J1026" i="1" s="1"/>
  <c r="K1026" i="1" s="1"/>
  <c r="H1025" i="1"/>
  <c r="H1024" i="1"/>
  <c r="H1023" i="1"/>
  <c r="J1023" i="1" s="1"/>
  <c r="K1023" i="1" s="1"/>
  <c r="H1022" i="1"/>
  <c r="H1021" i="1"/>
  <c r="H1020" i="1"/>
  <c r="J1020" i="1" s="1"/>
  <c r="K1020" i="1" s="1"/>
  <c r="H1019" i="1"/>
  <c r="H1018" i="1"/>
  <c r="J1018" i="1" s="1"/>
  <c r="K1018" i="1" s="1"/>
  <c r="H1017" i="1"/>
  <c r="H1016" i="1"/>
  <c r="J1016" i="1" s="1"/>
  <c r="K1016" i="1" s="1"/>
  <c r="H1014" i="1"/>
  <c r="H1013" i="1"/>
  <c r="H1012" i="1"/>
  <c r="H1011" i="1"/>
  <c r="H1010" i="1"/>
  <c r="J1010" i="1" s="1"/>
  <c r="K1010" i="1" s="1"/>
  <c r="H1009" i="1"/>
  <c r="H1008" i="1"/>
  <c r="H1007" i="1"/>
  <c r="J1007" i="1" s="1"/>
  <c r="K1007" i="1" s="1"/>
  <c r="H1006" i="1"/>
  <c r="H1005" i="1"/>
  <c r="H1004" i="1"/>
  <c r="H1003" i="1"/>
  <c r="J1003" i="1" s="1"/>
  <c r="K1003" i="1" s="1"/>
  <c r="H1002" i="1"/>
  <c r="H1001" i="1"/>
  <c r="J1001" i="1" s="1"/>
  <c r="K1001" i="1" s="1"/>
  <c r="H1000" i="1"/>
  <c r="H999" i="1"/>
  <c r="J999" i="1" s="1"/>
  <c r="K999" i="1" s="1"/>
  <c r="H998" i="1"/>
  <c r="H997" i="1"/>
  <c r="J997" i="1" s="1"/>
  <c r="K997" i="1" s="1"/>
  <c r="H996" i="1"/>
  <c r="H995" i="1"/>
  <c r="J995" i="1" s="1"/>
  <c r="K995" i="1" s="1"/>
  <c r="H993" i="1"/>
  <c r="H992" i="1"/>
  <c r="J992" i="1" s="1"/>
  <c r="K992" i="1" s="1"/>
  <c r="H991" i="1"/>
  <c r="H990" i="1"/>
  <c r="J990" i="1" s="1"/>
  <c r="K990" i="1" s="1"/>
  <c r="H989" i="1"/>
  <c r="H988" i="1"/>
  <c r="J988" i="1" s="1"/>
  <c r="K988" i="1" s="1"/>
  <c r="H987" i="1"/>
  <c r="H986" i="1"/>
  <c r="J986" i="1" s="1"/>
  <c r="K986" i="1" s="1"/>
  <c r="H985" i="1"/>
  <c r="H984" i="1"/>
  <c r="J984" i="1" s="1"/>
  <c r="K984" i="1" s="1"/>
  <c r="H983" i="1"/>
  <c r="H982" i="1"/>
  <c r="H981" i="1"/>
  <c r="J981" i="1" s="1"/>
  <c r="K981" i="1" s="1"/>
  <c r="H980" i="1"/>
  <c r="H979" i="1"/>
  <c r="J979" i="1" s="1"/>
  <c r="K979" i="1" s="1"/>
  <c r="H977" i="1"/>
  <c r="H976" i="1"/>
  <c r="J976" i="1" s="1"/>
  <c r="K976" i="1" s="1"/>
  <c r="H971" i="1"/>
  <c r="J971" i="1" s="1"/>
  <c r="K971" i="1" s="1"/>
  <c r="H970" i="1"/>
  <c r="J970" i="1" s="1"/>
  <c r="K970" i="1" s="1"/>
  <c r="H969" i="1"/>
  <c r="H968" i="1"/>
  <c r="J968" i="1" s="1"/>
  <c r="K968" i="1" s="1"/>
  <c r="H967" i="1"/>
  <c r="H966" i="1"/>
  <c r="J966" i="1" s="1"/>
  <c r="K966" i="1" s="1"/>
  <c r="H965" i="1"/>
  <c r="J965" i="1" s="1"/>
  <c r="K965" i="1" s="1"/>
  <c r="H964" i="1"/>
  <c r="J964" i="1" s="1"/>
  <c r="K964" i="1" s="1"/>
  <c r="H963" i="1"/>
  <c r="J963" i="1" s="1"/>
  <c r="K963" i="1" s="1"/>
  <c r="H962" i="1"/>
  <c r="J962" i="1" s="1"/>
  <c r="K962" i="1" s="1"/>
  <c r="H961" i="1"/>
  <c r="J961" i="1" s="1"/>
  <c r="K961" i="1" s="1"/>
  <c r="H960" i="1"/>
  <c r="J960" i="1" s="1"/>
  <c r="K960" i="1" s="1"/>
  <c r="H959" i="1"/>
  <c r="J959" i="1" s="1"/>
  <c r="K959" i="1" s="1"/>
  <c r="H958" i="1"/>
  <c r="J958" i="1" s="1"/>
  <c r="K958" i="1" s="1"/>
  <c r="H957" i="1"/>
  <c r="J957" i="1" s="1"/>
  <c r="K957" i="1" s="1"/>
  <c r="H956" i="1"/>
  <c r="J956" i="1" s="1"/>
  <c r="K956" i="1" s="1"/>
  <c r="H955" i="1"/>
  <c r="J955" i="1" s="1"/>
  <c r="K955" i="1" s="1"/>
  <c r="H954" i="1"/>
  <c r="H953" i="1"/>
  <c r="J953" i="1" s="1"/>
  <c r="K953" i="1" s="1"/>
  <c r="H951" i="1"/>
  <c r="J951" i="1" s="1"/>
  <c r="K951" i="1" s="1"/>
  <c r="H950" i="1"/>
  <c r="J950" i="1" s="1"/>
  <c r="K950" i="1" s="1"/>
  <c r="H949" i="1"/>
  <c r="J949" i="1" s="1"/>
  <c r="K949" i="1" s="1"/>
  <c r="H948" i="1"/>
  <c r="J948" i="1" s="1"/>
  <c r="K948" i="1" s="1"/>
  <c r="H947" i="1"/>
  <c r="J947" i="1" s="1"/>
  <c r="K947" i="1" s="1"/>
  <c r="H946" i="1"/>
  <c r="J946" i="1" s="1"/>
  <c r="K946" i="1" s="1"/>
  <c r="H945" i="1"/>
  <c r="J945" i="1" s="1"/>
  <c r="K945" i="1" s="1"/>
  <c r="H944" i="1"/>
  <c r="J944" i="1" s="1"/>
  <c r="K944" i="1" s="1"/>
  <c r="H943" i="1"/>
  <c r="J943" i="1" s="1"/>
  <c r="K943" i="1" s="1"/>
  <c r="H942" i="1"/>
  <c r="J942" i="1" s="1"/>
  <c r="K942" i="1" s="1"/>
  <c r="H941" i="1"/>
  <c r="J941" i="1" s="1"/>
  <c r="K941" i="1" s="1"/>
  <c r="H940" i="1"/>
  <c r="J940" i="1" s="1"/>
  <c r="K940" i="1" s="1"/>
  <c r="H939" i="1"/>
  <c r="H938" i="1"/>
  <c r="J938" i="1" s="1"/>
  <c r="K938" i="1" s="1"/>
  <c r="H936" i="1"/>
  <c r="J936" i="1" s="1"/>
  <c r="K936" i="1" s="1"/>
  <c r="H935" i="1"/>
  <c r="J935" i="1" s="1"/>
  <c r="K935" i="1" s="1"/>
  <c r="H934" i="1"/>
  <c r="J934" i="1" s="1"/>
  <c r="K934" i="1" s="1"/>
  <c r="H933" i="1"/>
  <c r="J933" i="1" s="1"/>
  <c r="K933" i="1" s="1"/>
  <c r="H932" i="1"/>
  <c r="J932" i="1" s="1"/>
  <c r="K932" i="1" s="1"/>
  <c r="H931" i="1"/>
  <c r="J931" i="1" s="1"/>
  <c r="K931" i="1" s="1"/>
  <c r="H930" i="1"/>
  <c r="J930" i="1" s="1"/>
  <c r="K930" i="1" s="1"/>
  <c r="H929" i="1"/>
  <c r="H928" i="1"/>
  <c r="J928" i="1" s="1"/>
  <c r="K928" i="1" s="1"/>
  <c r="H927" i="1"/>
  <c r="J927" i="1" s="1"/>
  <c r="K927" i="1" s="1"/>
  <c r="H926" i="1"/>
  <c r="H925" i="1"/>
  <c r="J925" i="1" s="1"/>
  <c r="K925" i="1" s="1"/>
  <c r="H924" i="1"/>
  <c r="H923" i="1"/>
  <c r="J923" i="1" s="1"/>
  <c r="K923" i="1" s="1"/>
  <c r="H921" i="1"/>
  <c r="H920" i="1"/>
  <c r="J920" i="1" s="1"/>
  <c r="K920" i="1" s="1"/>
  <c r="H919" i="1"/>
  <c r="J919" i="1" s="1"/>
  <c r="K919" i="1" s="1"/>
  <c r="H918" i="1"/>
  <c r="J918" i="1" s="1"/>
  <c r="K918" i="1" s="1"/>
  <c r="H917" i="1"/>
  <c r="J917" i="1" s="1"/>
  <c r="K917" i="1" s="1"/>
  <c r="H916" i="1"/>
  <c r="J916" i="1" s="1"/>
  <c r="K916" i="1" s="1"/>
  <c r="H915" i="1"/>
  <c r="J915" i="1" s="1"/>
  <c r="K915" i="1" s="1"/>
  <c r="H914" i="1"/>
  <c r="J914" i="1" s="1"/>
  <c r="K914" i="1" s="1"/>
  <c r="H913" i="1"/>
  <c r="J913" i="1" s="1"/>
  <c r="K913" i="1" s="1"/>
  <c r="H912" i="1"/>
  <c r="J912" i="1" s="1"/>
  <c r="K912" i="1" s="1"/>
  <c r="H911" i="1"/>
  <c r="J911" i="1" s="1"/>
  <c r="K911" i="1" s="1"/>
  <c r="H910" i="1"/>
  <c r="J910" i="1" s="1"/>
  <c r="K910" i="1" s="1"/>
  <c r="H909" i="1"/>
  <c r="H908" i="1"/>
  <c r="J908" i="1" s="1"/>
  <c r="K908" i="1" s="1"/>
  <c r="H906" i="1"/>
  <c r="J906" i="1" s="1"/>
  <c r="K906" i="1" s="1"/>
  <c r="H905" i="1"/>
  <c r="J905" i="1" s="1"/>
  <c r="K905" i="1" s="1"/>
  <c r="H904" i="1"/>
  <c r="H903" i="1"/>
  <c r="J903" i="1" s="1"/>
  <c r="K903" i="1" s="1"/>
  <c r="H902" i="1"/>
  <c r="H901" i="1"/>
  <c r="J901" i="1" s="1"/>
  <c r="K901" i="1" s="1"/>
  <c r="H900" i="1"/>
  <c r="J900" i="1" s="1"/>
  <c r="K900" i="1" s="1"/>
  <c r="H899" i="1"/>
  <c r="J899" i="1" s="1"/>
  <c r="K899" i="1" s="1"/>
  <c r="H898" i="1"/>
  <c r="J898" i="1" s="1"/>
  <c r="K898" i="1" s="1"/>
  <c r="H897" i="1"/>
  <c r="J897" i="1" s="1"/>
  <c r="K897" i="1" s="1"/>
  <c r="H896" i="1"/>
  <c r="J896" i="1" s="1"/>
  <c r="K896" i="1" s="1"/>
  <c r="H895" i="1"/>
  <c r="J895" i="1" s="1"/>
  <c r="K895" i="1" s="1"/>
  <c r="H894" i="1"/>
  <c r="J894" i="1" s="1"/>
  <c r="K894" i="1" s="1"/>
  <c r="H893" i="1"/>
  <c r="J893" i="1" s="1"/>
  <c r="K893" i="1" s="1"/>
  <c r="H892" i="1"/>
  <c r="J892" i="1" s="1"/>
  <c r="K892" i="1" s="1"/>
  <c r="H891" i="1"/>
  <c r="J891" i="1" s="1"/>
  <c r="K891" i="1" s="1"/>
  <c r="H890" i="1"/>
  <c r="J890" i="1" s="1"/>
  <c r="K890" i="1" s="1"/>
  <c r="H889" i="1"/>
  <c r="H888" i="1"/>
  <c r="J888" i="1" s="1"/>
  <c r="K888" i="1" s="1"/>
  <c r="H885" i="1"/>
  <c r="J885" i="1" s="1"/>
  <c r="K885" i="1" s="1"/>
  <c r="H884" i="1"/>
  <c r="J884" i="1" s="1"/>
  <c r="K884" i="1" s="1"/>
  <c r="H883" i="1"/>
  <c r="J883" i="1" s="1"/>
  <c r="K883" i="1" s="1"/>
  <c r="H882" i="1"/>
  <c r="J882" i="1" s="1"/>
  <c r="K882" i="1" s="1"/>
  <c r="H881" i="1"/>
  <c r="J881" i="1" s="1"/>
  <c r="K881" i="1" s="1"/>
  <c r="H880" i="1"/>
  <c r="J880" i="1" s="1"/>
  <c r="K880" i="1" s="1"/>
  <c r="H879" i="1"/>
  <c r="J879" i="1" s="1"/>
  <c r="K879" i="1" s="1"/>
  <c r="H878" i="1"/>
  <c r="J878" i="1" s="1"/>
  <c r="K878" i="1" s="1"/>
  <c r="H877" i="1"/>
  <c r="J877" i="1" s="1"/>
  <c r="K877" i="1" s="1"/>
  <c r="H876" i="1"/>
  <c r="J876" i="1" s="1"/>
  <c r="K876" i="1" s="1"/>
  <c r="H875" i="1"/>
  <c r="J875" i="1" s="1"/>
  <c r="K875" i="1" s="1"/>
  <c r="H874" i="1"/>
  <c r="J874" i="1" s="1"/>
  <c r="K874" i="1" s="1"/>
  <c r="H873" i="1"/>
  <c r="J873" i="1" s="1"/>
  <c r="K873" i="1" s="1"/>
  <c r="H872" i="1"/>
  <c r="J872" i="1" s="1"/>
  <c r="K872" i="1" s="1"/>
  <c r="H871" i="1"/>
  <c r="J871" i="1" s="1"/>
  <c r="K871" i="1" s="1"/>
  <c r="H870" i="1"/>
  <c r="J870" i="1" s="1"/>
  <c r="K870" i="1" s="1"/>
  <c r="H869" i="1"/>
  <c r="J869" i="1" s="1"/>
  <c r="K869" i="1" s="1"/>
  <c r="H868" i="1"/>
  <c r="J868" i="1" s="1"/>
  <c r="K868" i="1" s="1"/>
  <c r="H867" i="1"/>
  <c r="J867" i="1" s="1"/>
  <c r="K867" i="1" s="1"/>
  <c r="H866" i="1"/>
  <c r="J866" i="1" s="1"/>
  <c r="K866" i="1" s="1"/>
  <c r="H864" i="1"/>
  <c r="J864" i="1" s="1"/>
  <c r="K864" i="1" s="1"/>
  <c r="H863" i="1"/>
  <c r="J863" i="1" s="1"/>
  <c r="K863" i="1" s="1"/>
  <c r="H862" i="1"/>
  <c r="J862" i="1" s="1"/>
  <c r="K862" i="1" s="1"/>
  <c r="H861" i="1"/>
  <c r="J861" i="1" s="1"/>
  <c r="K861" i="1" s="1"/>
  <c r="H860" i="1"/>
  <c r="J860" i="1" s="1"/>
  <c r="K860" i="1" s="1"/>
  <c r="H859" i="1"/>
  <c r="J859" i="1" s="1"/>
  <c r="K859" i="1" s="1"/>
  <c r="H858" i="1"/>
  <c r="J858" i="1" s="1"/>
  <c r="K858" i="1" s="1"/>
  <c r="H857" i="1"/>
  <c r="J857" i="1" s="1"/>
  <c r="K857" i="1" s="1"/>
  <c r="H856" i="1"/>
  <c r="J856" i="1" s="1"/>
  <c r="K856" i="1" s="1"/>
  <c r="H855" i="1"/>
  <c r="J855" i="1" s="1"/>
  <c r="K855" i="1" s="1"/>
  <c r="H854" i="1"/>
  <c r="J854" i="1" s="1"/>
  <c r="K854" i="1" s="1"/>
  <c r="H853" i="1"/>
  <c r="H852" i="1"/>
  <c r="J852" i="1" s="1"/>
  <c r="K852" i="1" s="1"/>
  <c r="H851" i="1"/>
  <c r="J851" i="1" s="1"/>
  <c r="K851" i="1" s="1"/>
  <c r="H850" i="1"/>
  <c r="J850" i="1" s="1"/>
  <c r="K850" i="1" s="1"/>
  <c r="H849" i="1"/>
  <c r="J849" i="1" s="1"/>
  <c r="K849" i="1" s="1"/>
  <c r="H848" i="1"/>
  <c r="J848" i="1" s="1"/>
  <c r="K848" i="1" s="1"/>
  <c r="H847" i="1"/>
  <c r="J847" i="1" s="1"/>
  <c r="K847" i="1" s="1"/>
  <c r="H846" i="1"/>
  <c r="J846" i="1" s="1"/>
  <c r="K846" i="1" s="1"/>
  <c r="H845" i="1"/>
  <c r="J845" i="1" s="1"/>
  <c r="K845" i="1" s="1"/>
  <c r="H844" i="1"/>
  <c r="J844" i="1" s="1"/>
  <c r="K844" i="1" s="1"/>
  <c r="H842" i="1"/>
  <c r="J842" i="1" s="1"/>
  <c r="K842" i="1" s="1"/>
  <c r="H841" i="1"/>
  <c r="J841" i="1" s="1"/>
  <c r="K841" i="1" s="1"/>
  <c r="H839" i="1"/>
  <c r="J839" i="1" s="1"/>
  <c r="K839" i="1" s="1"/>
  <c r="H838" i="1"/>
  <c r="J838" i="1" s="1"/>
  <c r="K838" i="1" s="1"/>
  <c r="H837" i="1"/>
  <c r="J837" i="1" s="1"/>
  <c r="K837" i="1" s="1"/>
  <c r="H836" i="1"/>
  <c r="J836" i="1" s="1"/>
  <c r="K836" i="1" s="1"/>
  <c r="H835" i="1"/>
  <c r="J835" i="1" s="1"/>
  <c r="K835" i="1" s="1"/>
  <c r="H834" i="1"/>
  <c r="J834" i="1" s="1"/>
  <c r="K834" i="1" s="1"/>
  <c r="H833" i="1"/>
  <c r="J833" i="1" s="1"/>
  <c r="K833" i="1" s="1"/>
  <c r="H832" i="1"/>
  <c r="J832" i="1" s="1"/>
  <c r="K832" i="1" s="1"/>
  <c r="H830" i="1"/>
  <c r="H829" i="1"/>
  <c r="H828" i="1"/>
  <c r="H827" i="1"/>
  <c r="J827" i="1" s="1"/>
  <c r="K827" i="1" s="1"/>
  <c r="H825" i="1"/>
  <c r="J825" i="1" s="1"/>
  <c r="K825" i="1" s="1"/>
  <c r="H824" i="1"/>
  <c r="J824" i="1" s="1"/>
  <c r="K824" i="1" s="1"/>
  <c r="H823" i="1"/>
  <c r="J823" i="1" s="1"/>
  <c r="K823" i="1" s="1"/>
  <c r="H822" i="1"/>
  <c r="J822" i="1" s="1"/>
  <c r="K822" i="1" s="1"/>
  <c r="H821" i="1"/>
  <c r="J821" i="1" s="1"/>
  <c r="K821" i="1" s="1"/>
  <c r="H820" i="1"/>
  <c r="J820" i="1" s="1"/>
  <c r="K820" i="1" s="1"/>
  <c r="H819" i="1"/>
  <c r="J819" i="1" s="1"/>
  <c r="K819" i="1" s="1"/>
  <c r="H818" i="1"/>
  <c r="J818" i="1" s="1"/>
  <c r="K818" i="1" s="1"/>
  <c r="H817" i="1"/>
  <c r="J817" i="1" s="1"/>
  <c r="K817" i="1" s="1"/>
  <c r="H816" i="1"/>
  <c r="J816" i="1" s="1"/>
  <c r="K816" i="1" s="1"/>
  <c r="H815" i="1"/>
  <c r="J815" i="1" s="1"/>
  <c r="K815" i="1" s="1"/>
  <c r="H814" i="1"/>
  <c r="J814" i="1" s="1"/>
  <c r="K814" i="1" s="1"/>
  <c r="H813" i="1"/>
  <c r="J813" i="1" s="1"/>
  <c r="K813" i="1" s="1"/>
  <c r="H812" i="1"/>
  <c r="J812" i="1" s="1"/>
  <c r="K812" i="1" s="1"/>
  <c r="H811" i="1"/>
  <c r="J811" i="1" s="1"/>
  <c r="K811" i="1" s="1"/>
  <c r="H810" i="1"/>
  <c r="J810" i="1" s="1"/>
  <c r="K810" i="1" s="1"/>
  <c r="H808" i="1"/>
  <c r="J808" i="1" s="1"/>
  <c r="K808" i="1" s="1"/>
  <c r="H807" i="1"/>
  <c r="J807" i="1" s="1"/>
  <c r="K807" i="1" s="1"/>
  <c r="H806" i="1"/>
  <c r="J806" i="1" s="1"/>
  <c r="K806" i="1" s="1"/>
  <c r="H805" i="1"/>
  <c r="J805" i="1" s="1"/>
  <c r="K805" i="1" s="1"/>
  <c r="H800" i="1"/>
  <c r="J800" i="1" s="1"/>
  <c r="K800" i="1" s="1"/>
  <c r="H799" i="1"/>
  <c r="J799" i="1" s="1"/>
  <c r="K799" i="1" s="1"/>
  <c r="H798" i="1"/>
  <c r="J798" i="1" s="1"/>
  <c r="K798" i="1" s="1"/>
  <c r="H797" i="1"/>
  <c r="J797" i="1" s="1"/>
  <c r="K797" i="1" s="1"/>
  <c r="H795" i="1"/>
  <c r="J795" i="1" s="1"/>
  <c r="K795" i="1" s="1"/>
  <c r="H794" i="1"/>
  <c r="J794" i="1" s="1"/>
  <c r="K794" i="1" s="1"/>
  <c r="H793" i="1"/>
  <c r="J793" i="1" s="1"/>
  <c r="K793" i="1" s="1"/>
  <c r="H791" i="1"/>
  <c r="J791" i="1" s="1"/>
  <c r="K791" i="1" s="1"/>
  <c r="H790" i="1"/>
  <c r="J790" i="1" s="1"/>
  <c r="K790" i="1" s="1"/>
  <c r="H789" i="1"/>
  <c r="J789" i="1" s="1"/>
  <c r="K789" i="1" s="1"/>
  <c r="H788" i="1"/>
  <c r="J788" i="1" s="1"/>
  <c r="K788" i="1" s="1"/>
  <c r="H787" i="1"/>
  <c r="H786" i="1"/>
  <c r="J786" i="1" s="1"/>
  <c r="K786" i="1" s="1"/>
  <c r="H784" i="1"/>
  <c r="J784" i="1" s="1"/>
  <c r="K784" i="1" s="1"/>
  <c r="H783" i="1"/>
  <c r="J783" i="1" s="1"/>
  <c r="K783" i="1" s="1"/>
  <c r="H782" i="1"/>
  <c r="J782" i="1" s="1"/>
  <c r="K782" i="1" s="1"/>
  <c r="H781" i="1"/>
  <c r="J781" i="1" s="1"/>
  <c r="K781" i="1" s="1"/>
  <c r="H780" i="1"/>
  <c r="J780" i="1" s="1"/>
  <c r="K780" i="1" s="1"/>
  <c r="H779" i="1"/>
  <c r="J779" i="1" s="1"/>
  <c r="K779" i="1" s="1"/>
  <c r="H778" i="1"/>
  <c r="J778" i="1" s="1"/>
  <c r="K778" i="1" s="1"/>
  <c r="H777" i="1"/>
  <c r="J777" i="1" s="1"/>
  <c r="K777" i="1" s="1"/>
  <c r="H776" i="1"/>
  <c r="J776" i="1" s="1"/>
  <c r="K776" i="1" s="1"/>
  <c r="H775" i="1"/>
  <c r="J775" i="1" s="1"/>
  <c r="K775" i="1" s="1"/>
  <c r="H774" i="1"/>
  <c r="J774" i="1" s="1"/>
  <c r="K774" i="1" s="1"/>
  <c r="H773" i="1"/>
  <c r="J773" i="1" s="1"/>
  <c r="K773" i="1" s="1"/>
  <c r="H772" i="1"/>
  <c r="J772" i="1" s="1"/>
  <c r="K772" i="1" s="1"/>
  <c r="H771" i="1"/>
  <c r="J771" i="1" s="1"/>
  <c r="K771" i="1" s="1"/>
  <c r="H770" i="1"/>
  <c r="J770" i="1" s="1"/>
  <c r="K770" i="1" s="1"/>
  <c r="H768" i="1"/>
  <c r="J768" i="1" s="1"/>
  <c r="K768" i="1" s="1"/>
  <c r="H767" i="1"/>
  <c r="J767" i="1" s="1"/>
  <c r="K767" i="1" s="1"/>
  <c r="H765" i="1"/>
  <c r="J765" i="1" s="1"/>
  <c r="K765" i="1" s="1"/>
  <c r="H764" i="1"/>
  <c r="J764" i="1" s="1"/>
  <c r="K764" i="1" s="1"/>
  <c r="H763" i="1"/>
  <c r="J763" i="1" s="1"/>
  <c r="K763" i="1" s="1"/>
  <c r="H761" i="1"/>
  <c r="J761" i="1" s="1"/>
  <c r="K761" i="1" s="1"/>
  <c r="H760" i="1"/>
  <c r="J760" i="1" s="1"/>
  <c r="K760" i="1" s="1"/>
  <c r="H758" i="1"/>
  <c r="J758" i="1" s="1"/>
  <c r="K758" i="1" s="1"/>
  <c r="H757" i="1"/>
  <c r="J757" i="1" s="1"/>
  <c r="K757" i="1" s="1"/>
  <c r="H756" i="1"/>
  <c r="J756" i="1" s="1"/>
  <c r="K756" i="1" s="1"/>
  <c r="H755" i="1"/>
  <c r="J755" i="1" s="1"/>
  <c r="K755" i="1" s="1"/>
  <c r="H754" i="1"/>
  <c r="J754" i="1" s="1"/>
  <c r="K754" i="1" s="1"/>
  <c r="H753" i="1"/>
  <c r="J753" i="1" s="1"/>
  <c r="K753" i="1" s="1"/>
  <c r="H751" i="1"/>
  <c r="J751" i="1" s="1"/>
  <c r="K751" i="1" s="1"/>
  <c r="H750" i="1"/>
  <c r="J750" i="1" s="1"/>
  <c r="K750" i="1" s="1"/>
  <c r="H749" i="1"/>
  <c r="J749" i="1" s="1"/>
  <c r="K749" i="1" s="1"/>
  <c r="H748" i="1"/>
  <c r="J748" i="1" s="1"/>
  <c r="K748" i="1" s="1"/>
  <c r="H747" i="1"/>
  <c r="J747" i="1" s="1"/>
  <c r="K747" i="1" s="1"/>
  <c r="H746" i="1"/>
  <c r="J746" i="1" s="1"/>
  <c r="K746" i="1" s="1"/>
  <c r="H745" i="1"/>
  <c r="J745" i="1" s="1"/>
  <c r="K745" i="1" s="1"/>
  <c r="H744" i="1"/>
  <c r="J744" i="1" s="1"/>
  <c r="K744" i="1" s="1"/>
  <c r="H743" i="1"/>
  <c r="J743" i="1" s="1"/>
  <c r="K743" i="1" s="1"/>
  <c r="H742" i="1"/>
  <c r="J742" i="1" s="1"/>
  <c r="K742" i="1" s="1"/>
  <c r="H741" i="1"/>
  <c r="J741" i="1" s="1"/>
  <c r="K741" i="1" s="1"/>
  <c r="H740" i="1"/>
  <c r="J740" i="1" s="1"/>
  <c r="K740" i="1" s="1"/>
  <c r="H739" i="1"/>
  <c r="J739" i="1" s="1"/>
  <c r="K739" i="1" s="1"/>
  <c r="H738" i="1"/>
  <c r="J738" i="1" s="1"/>
  <c r="K738" i="1" s="1"/>
  <c r="H737" i="1"/>
  <c r="J737" i="1" s="1"/>
  <c r="K737" i="1" s="1"/>
  <c r="H736" i="1"/>
  <c r="H735" i="1"/>
  <c r="J735" i="1" s="1"/>
  <c r="K735" i="1" s="1"/>
  <c r="H734" i="1"/>
  <c r="J734" i="1" s="1"/>
  <c r="K734" i="1" s="1"/>
  <c r="H733" i="1"/>
  <c r="J733" i="1" s="1"/>
  <c r="K733" i="1" s="1"/>
  <c r="H732" i="1"/>
  <c r="J732" i="1" s="1"/>
  <c r="K732" i="1" s="1"/>
  <c r="H731" i="1"/>
  <c r="J731" i="1" s="1"/>
  <c r="K731" i="1" s="1"/>
  <c r="H730" i="1"/>
  <c r="J730" i="1" s="1"/>
  <c r="K730" i="1" s="1"/>
  <c r="H729" i="1"/>
  <c r="J729" i="1" s="1"/>
  <c r="K729" i="1" s="1"/>
  <c r="H728" i="1"/>
  <c r="J728" i="1" s="1"/>
  <c r="K728" i="1" s="1"/>
  <c r="H727" i="1"/>
  <c r="J727" i="1" s="1"/>
  <c r="K727" i="1" s="1"/>
  <c r="H726" i="1"/>
  <c r="J726" i="1" s="1"/>
  <c r="K726" i="1" s="1"/>
  <c r="H725" i="1"/>
  <c r="J725" i="1" s="1"/>
  <c r="K725" i="1" s="1"/>
  <c r="H724" i="1"/>
  <c r="J724" i="1" s="1"/>
  <c r="K724" i="1" s="1"/>
  <c r="H723" i="1"/>
  <c r="J723" i="1" s="1"/>
  <c r="K723" i="1" s="1"/>
  <c r="H722" i="1"/>
  <c r="J722" i="1" s="1"/>
  <c r="K722" i="1" s="1"/>
  <c r="H721" i="1"/>
  <c r="J721" i="1" s="1"/>
  <c r="K721" i="1" s="1"/>
  <c r="H718" i="1"/>
  <c r="J718" i="1" s="1"/>
  <c r="K718" i="1" s="1"/>
  <c r="H717" i="1"/>
  <c r="J717" i="1" s="1"/>
  <c r="K717" i="1" s="1"/>
  <c r="H716" i="1"/>
  <c r="J716" i="1" s="1"/>
  <c r="K716" i="1" s="1"/>
  <c r="H714" i="1"/>
  <c r="J714" i="1" s="1"/>
  <c r="K714" i="1" s="1"/>
  <c r="H713" i="1"/>
  <c r="J713" i="1" s="1"/>
  <c r="K713" i="1" s="1"/>
  <c r="H712" i="1"/>
  <c r="J712" i="1" s="1"/>
  <c r="K712" i="1" s="1"/>
  <c r="H711" i="1"/>
  <c r="J711" i="1" s="1"/>
  <c r="K711" i="1" s="1"/>
  <c r="H710" i="1"/>
  <c r="J710" i="1" s="1"/>
  <c r="K710" i="1" s="1"/>
  <c r="H709" i="1"/>
  <c r="J709" i="1" s="1"/>
  <c r="K709" i="1" s="1"/>
  <c r="H708" i="1"/>
  <c r="J708" i="1" s="1"/>
  <c r="K708" i="1" s="1"/>
  <c r="H707" i="1"/>
  <c r="J707" i="1" s="1"/>
  <c r="K707" i="1" s="1"/>
  <c r="H706" i="1"/>
  <c r="J706" i="1" s="1"/>
  <c r="K706" i="1" s="1"/>
  <c r="H705" i="1"/>
  <c r="J705" i="1" s="1"/>
  <c r="K705" i="1" s="1"/>
  <c r="H703" i="1"/>
  <c r="J703" i="1" s="1"/>
  <c r="K703" i="1" s="1"/>
  <c r="H702" i="1"/>
  <c r="J702" i="1" s="1"/>
  <c r="K702" i="1" s="1"/>
  <c r="H701" i="1"/>
  <c r="J701" i="1" s="1"/>
  <c r="K701" i="1" s="1"/>
  <c r="H700" i="1"/>
  <c r="J700" i="1" s="1"/>
  <c r="K700" i="1" s="1"/>
  <c r="H699" i="1"/>
  <c r="J699" i="1" s="1"/>
  <c r="K699" i="1" s="1"/>
  <c r="H698" i="1"/>
  <c r="J698" i="1" s="1"/>
  <c r="K698" i="1" s="1"/>
  <c r="H697" i="1"/>
  <c r="J697" i="1" s="1"/>
  <c r="K697" i="1" s="1"/>
  <c r="H696" i="1"/>
  <c r="J696" i="1" s="1"/>
  <c r="K696" i="1" s="1"/>
  <c r="H695" i="1"/>
  <c r="J695" i="1" s="1"/>
  <c r="K695" i="1" s="1"/>
  <c r="H694" i="1"/>
  <c r="J694" i="1" s="1"/>
  <c r="K694" i="1" s="1"/>
  <c r="H693" i="1"/>
  <c r="J693" i="1" s="1"/>
  <c r="K693" i="1" s="1"/>
  <c r="H692" i="1"/>
  <c r="J692" i="1" s="1"/>
  <c r="K692" i="1" s="1"/>
  <c r="H691" i="1"/>
  <c r="J691" i="1" s="1"/>
  <c r="K691" i="1" s="1"/>
  <c r="H690" i="1"/>
  <c r="J690" i="1" s="1"/>
  <c r="K690" i="1" s="1"/>
  <c r="H689" i="1"/>
  <c r="J689" i="1" s="1"/>
  <c r="K689" i="1" s="1"/>
  <c r="H688" i="1"/>
  <c r="J688" i="1" s="1"/>
  <c r="K688" i="1" s="1"/>
  <c r="H687" i="1"/>
  <c r="J687" i="1" s="1"/>
  <c r="K687" i="1" s="1"/>
  <c r="H686" i="1"/>
  <c r="J686" i="1" s="1"/>
  <c r="K686" i="1" s="1"/>
  <c r="H685" i="1"/>
  <c r="J685" i="1" s="1"/>
  <c r="K685" i="1" s="1"/>
  <c r="H684" i="1"/>
  <c r="J684" i="1" s="1"/>
  <c r="K684" i="1" s="1"/>
  <c r="H683" i="1"/>
  <c r="J683" i="1" s="1"/>
  <c r="K683" i="1" s="1"/>
  <c r="H682" i="1"/>
  <c r="J682" i="1" s="1"/>
  <c r="K682" i="1" s="1"/>
  <c r="H681" i="1"/>
  <c r="J681" i="1" s="1"/>
  <c r="K681" i="1" s="1"/>
  <c r="H680" i="1"/>
  <c r="J680" i="1" s="1"/>
  <c r="K680" i="1" s="1"/>
  <c r="H679" i="1"/>
  <c r="J679" i="1" s="1"/>
  <c r="K679" i="1" s="1"/>
  <c r="H678" i="1"/>
  <c r="J678" i="1" s="1"/>
  <c r="K678" i="1" s="1"/>
  <c r="H677" i="1"/>
  <c r="J677" i="1" s="1"/>
  <c r="K677" i="1" s="1"/>
  <c r="H676" i="1"/>
  <c r="J676" i="1" s="1"/>
  <c r="K676" i="1" s="1"/>
  <c r="H675" i="1"/>
  <c r="J675" i="1" s="1"/>
  <c r="K675" i="1" s="1"/>
  <c r="H674" i="1"/>
  <c r="J674" i="1" s="1"/>
  <c r="K674" i="1" s="1"/>
  <c r="H673" i="1"/>
  <c r="J673" i="1" s="1"/>
  <c r="K673" i="1" s="1"/>
  <c r="H672" i="1"/>
  <c r="J672" i="1" s="1"/>
  <c r="K672" i="1" s="1"/>
  <c r="H671" i="1"/>
  <c r="H670" i="1"/>
  <c r="J670" i="1" s="1"/>
  <c r="K670" i="1" s="1"/>
  <c r="H669" i="1"/>
  <c r="J669" i="1" s="1"/>
  <c r="K669" i="1" s="1"/>
  <c r="H668" i="1"/>
  <c r="J668" i="1" s="1"/>
  <c r="K668" i="1" s="1"/>
  <c r="H667" i="1"/>
  <c r="J667" i="1" s="1"/>
  <c r="K667" i="1" s="1"/>
  <c r="H666" i="1"/>
  <c r="J666" i="1" s="1"/>
  <c r="K666" i="1" s="1"/>
  <c r="H665" i="1"/>
  <c r="J665" i="1" s="1"/>
  <c r="K665" i="1" s="1"/>
  <c r="H664" i="1"/>
  <c r="J664" i="1" s="1"/>
  <c r="K664" i="1" s="1"/>
  <c r="H663" i="1"/>
  <c r="J663" i="1" s="1"/>
  <c r="K663" i="1" s="1"/>
  <c r="H662" i="1"/>
  <c r="J662" i="1" s="1"/>
  <c r="K662" i="1" s="1"/>
  <c r="H661" i="1"/>
  <c r="J661" i="1" s="1"/>
  <c r="K661" i="1" s="1"/>
  <c r="H660" i="1"/>
  <c r="J660" i="1" s="1"/>
  <c r="K660" i="1" s="1"/>
  <c r="H659" i="1"/>
  <c r="J659" i="1" s="1"/>
  <c r="K659" i="1" s="1"/>
  <c r="H658" i="1"/>
  <c r="J658" i="1" s="1"/>
  <c r="K658" i="1" s="1"/>
  <c r="H657" i="1"/>
  <c r="J657" i="1" s="1"/>
  <c r="K657" i="1" s="1"/>
  <c r="H656" i="1"/>
  <c r="J656" i="1" s="1"/>
  <c r="K656" i="1" s="1"/>
  <c r="H655" i="1"/>
  <c r="H654" i="1"/>
  <c r="J654" i="1" s="1"/>
  <c r="K654" i="1" s="1"/>
  <c r="H653" i="1"/>
  <c r="H652" i="1"/>
  <c r="J652" i="1" s="1"/>
  <c r="K652" i="1" s="1"/>
  <c r="H651" i="1"/>
  <c r="J651" i="1" s="1"/>
  <c r="K651" i="1" s="1"/>
  <c r="H649" i="1"/>
  <c r="J649" i="1" s="1"/>
  <c r="K649" i="1" s="1"/>
  <c r="H648" i="1"/>
  <c r="J648" i="1" s="1"/>
  <c r="K648" i="1" s="1"/>
  <c r="H647" i="1"/>
  <c r="H646" i="1"/>
  <c r="J646" i="1" s="1"/>
  <c r="K646" i="1" s="1"/>
  <c r="J32" i="1"/>
  <c r="K32" i="1" s="1"/>
  <c r="J41" i="1"/>
  <c r="K41" i="1" s="1"/>
  <c r="J51" i="1"/>
  <c r="K51" i="1" s="1"/>
  <c r="J61" i="1"/>
  <c r="K61" i="1" s="1"/>
  <c r="J71" i="1"/>
  <c r="K71" i="1" s="1"/>
  <c r="J80" i="1"/>
  <c r="K80" i="1" s="1"/>
  <c r="J89" i="1"/>
  <c r="K89" i="1" s="1"/>
  <c r="J97" i="1"/>
  <c r="K97" i="1" s="1"/>
  <c r="J111" i="1"/>
  <c r="K111" i="1" s="1"/>
  <c r="J118" i="1"/>
  <c r="K118" i="1" s="1"/>
  <c r="J124" i="1"/>
  <c r="K124" i="1" s="1"/>
  <c r="J130" i="1"/>
  <c r="K130" i="1" s="1"/>
  <c r="J137" i="1"/>
  <c r="K137" i="1" s="1"/>
  <c r="J154" i="1"/>
  <c r="K154" i="1" s="1"/>
  <c r="J161" i="1"/>
  <c r="K161" i="1" s="1"/>
  <c r="J173" i="1"/>
  <c r="K173" i="1" s="1"/>
  <c r="J184" i="1"/>
  <c r="K184" i="1" s="1"/>
  <c r="J190" i="1"/>
  <c r="K190" i="1" s="1"/>
  <c r="J196" i="1"/>
  <c r="K196" i="1" s="1"/>
  <c r="J207" i="1"/>
  <c r="K207" i="1" s="1"/>
  <c r="J211" i="1"/>
  <c r="K211" i="1" s="1"/>
  <c r="J216" i="1"/>
  <c r="K216" i="1" s="1"/>
  <c r="J219" i="1"/>
  <c r="K219" i="1" s="1"/>
  <c r="J225" i="1"/>
  <c r="K225" i="1" s="1"/>
  <c r="J230" i="1"/>
  <c r="K230" i="1" s="1"/>
  <c r="J234" i="1"/>
  <c r="K234" i="1" s="1"/>
  <c r="J240" i="1"/>
  <c r="K240" i="1" s="1"/>
  <c r="J252" i="1"/>
  <c r="K252" i="1" s="1"/>
  <c r="J260" i="1"/>
  <c r="K260" i="1" s="1"/>
  <c r="J269" i="1"/>
  <c r="K269" i="1" s="1"/>
  <c r="J397" i="1"/>
  <c r="K397" i="1" s="1"/>
  <c r="J425" i="1"/>
  <c r="K425" i="1" s="1"/>
  <c r="J433" i="1"/>
  <c r="K433" i="1" s="1"/>
  <c r="J447" i="1"/>
  <c r="K447" i="1" s="1"/>
  <c r="J494" i="1"/>
  <c r="K494" i="1" s="1"/>
  <c r="J503" i="1"/>
  <c r="K503" i="1" s="1"/>
  <c r="J523" i="1"/>
  <c r="K523" i="1" s="1"/>
  <c r="J534" i="1"/>
  <c r="K534" i="1" s="1"/>
  <c r="J545" i="1"/>
  <c r="K545" i="1" s="1"/>
  <c r="J600" i="1"/>
  <c r="K600" i="1" s="1"/>
  <c r="J612" i="1"/>
  <c r="K612" i="1" s="1"/>
  <c r="J615" i="1"/>
  <c r="K615" i="1" s="1"/>
  <c r="J622" i="1"/>
  <c r="K622" i="1" s="1"/>
  <c r="J634" i="1"/>
  <c r="K634" i="1" s="1"/>
  <c r="J638" i="1"/>
  <c r="K638" i="1" s="1"/>
  <c r="H23" i="1"/>
  <c r="H24" i="1"/>
  <c r="J24" i="1" s="1"/>
  <c r="K24" i="1" s="1"/>
  <c r="H25" i="1"/>
  <c r="J25" i="1" s="1"/>
  <c r="K25" i="1" s="1"/>
  <c r="H26" i="1"/>
  <c r="J26" i="1" s="1"/>
  <c r="K26" i="1" s="1"/>
  <c r="H27" i="1"/>
  <c r="J27" i="1" s="1"/>
  <c r="K27" i="1" s="1"/>
  <c r="H28" i="1"/>
  <c r="J28" i="1" s="1"/>
  <c r="K28" i="1" s="1"/>
  <c r="H29" i="1"/>
  <c r="J29" i="1" s="1"/>
  <c r="K29" i="1" s="1"/>
  <c r="H30" i="1"/>
  <c r="J30" i="1" s="1"/>
  <c r="K30" i="1" s="1"/>
  <c r="H33" i="1"/>
  <c r="J33" i="1" s="1"/>
  <c r="K33" i="1" s="1"/>
  <c r="H34" i="1"/>
  <c r="J34" i="1" s="1"/>
  <c r="K34" i="1" s="1"/>
  <c r="H35" i="1"/>
  <c r="J35" i="1" s="1"/>
  <c r="K35" i="1" s="1"/>
  <c r="H36" i="1"/>
  <c r="J36" i="1" s="1"/>
  <c r="K36" i="1" s="1"/>
  <c r="H37" i="1"/>
  <c r="J37" i="1" s="1"/>
  <c r="K37" i="1" s="1"/>
  <c r="H38" i="1"/>
  <c r="J38" i="1" s="1"/>
  <c r="K38" i="1" s="1"/>
  <c r="H39" i="1"/>
  <c r="J39" i="1" s="1"/>
  <c r="K39" i="1" s="1"/>
  <c r="H42" i="1"/>
  <c r="J42" i="1" s="1"/>
  <c r="K42" i="1" s="1"/>
  <c r="H43" i="1"/>
  <c r="J43" i="1" s="1"/>
  <c r="K43" i="1" s="1"/>
  <c r="H44" i="1"/>
  <c r="J44" i="1" s="1"/>
  <c r="K44" i="1" s="1"/>
  <c r="H45" i="1"/>
  <c r="J45" i="1" s="1"/>
  <c r="K45" i="1" s="1"/>
  <c r="H46" i="1"/>
  <c r="J46" i="1" s="1"/>
  <c r="K46" i="1" s="1"/>
  <c r="H47" i="1"/>
  <c r="J47" i="1" s="1"/>
  <c r="K47" i="1" s="1"/>
  <c r="H48" i="1"/>
  <c r="J48" i="1" s="1"/>
  <c r="K48" i="1" s="1"/>
  <c r="H49" i="1"/>
  <c r="J49" i="1" s="1"/>
  <c r="K49" i="1" s="1"/>
  <c r="H52" i="1"/>
  <c r="J52" i="1" s="1"/>
  <c r="K52" i="1" s="1"/>
  <c r="H53" i="1"/>
  <c r="J53" i="1" s="1"/>
  <c r="K53" i="1" s="1"/>
  <c r="H54" i="1"/>
  <c r="J54" i="1" s="1"/>
  <c r="K54" i="1" s="1"/>
  <c r="H55" i="1"/>
  <c r="J55" i="1" s="1"/>
  <c r="K55" i="1" s="1"/>
  <c r="H56" i="1"/>
  <c r="J56" i="1" s="1"/>
  <c r="K56" i="1" s="1"/>
  <c r="H57" i="1"/>
  <c r="J57" i="1" s="1"/>
  <c r="K57" i="1" s="1"/>
  <c r="H58" i="1"/>
  <c r="J58" i="1" s="1"/>
  <c r="K58" i="1" s="1"/>
  <c r="H59" i="1"/>
  <c r="J59" i="1" s="1"/>
  <c r="K59" i="1" s="1"/>
  <c r="H62" i="1"/>
  <c r="J62" i="1" s="1"/>
  <c r="K62" i="1" s="1"/>
  <c r="H63" i="1"/>
  <c r="J63" i="1" s="1"/>
  <c r="K63" i="1" s="1"/>
  <c r="H64" i="1"/>
  <c r="J64" i="1" s="1"/>
  <c r="K64" i="1" s="1"/>
  <c r="H65" i="1"/>
  <c r="J65" i="1" s="1"/>
  <c r="K65" i="1" s="1"/>
  <c r="H66" i="1"/>
  <c r="J66" i="1" s="1"/>
  <c r="K66" i="1" s="1"/>
  <c r="H67" i="1"/>
  <c r="J67" i="1" s="1"/>
  <c r="K67" i="1" s="1"/>
  <c r="H68" i="1"/>
  <c r="J68" i="1" s="1"/>
  <c r="K68" i="1" s="1"/>
  <c r="H69" i="1"/>
  <c r="J69" i="1" s="1"/>
  <c r="K69" i="1" s="1"/>
  <c r="H72" i="1"/>
  <c r="J72" i="1" s="1"/>
  <c r="K72" i="1" s="1"/>
  <c r="H73" i="1"/>
  <c r="J73" i="1" s="1"/>
  <c r="K73" i="1" s="1"/>
  <c r="H74" i="1"/>
  <c r="J74" i="1" s="1"/>
  <c r="K74" i="1" s="1"/>
  <c r="H75" i="1"/>
  <c r="J75" i="1" s="1"/>
  <c r="K75" i="1" s="1"/>
  <c r="H76" i="1"/>
  <c r="J76" i="1" s="1"/>
  <c r="K76" i="1" s="1"/>
  <c r="H77" i="1"/>
  <c r="J77" i="1" s="1"/>
  <c r="K77" i="1" s="1"/>
  <c r="H78" i="1"/>
  <c r="J78" i="1" s="1"/>
  <c r="K78" i="1" s="1"/>
  <c r="H81" i="1"/>
  <c r="J81" i="1" s="1"/>
  <c r="K81" i="1" s="1"/>
  <c r="H82" i="1"/>
  <c r="J82" i="1" s="1"/>
  <c r="K82" i="1" s="1"/>
  <c r="H83" i="1"/>
  <c r="J83" i="1" s="1"/>
  <c r="K83" i="1" s="1"/>
  <c r="H84" i="1"/>
  <c r="J84" i="1" s="1"/>
  <c r="K84" i="1" s="1"/>
  <c r="H85" i="1"/>
  <c r="J85" i="1" s="1"/>
  <c r="K85" i="1" s="1"/>
  <c r="H86" i="1"/>
  <c r="J86" i="1" s="1"/>
  <c r="K86" i="1" s="1"/>
  <c r="H87" i="1"/>
  <c r="J87" i="1" s="1"/>
  <c r="K87" i="1" s="1"/>
  <c r="H90" i="1"/>
  <c r="J90" i="1" s="1"/>
  <c r="K90" i="1" s="1"/>
  <c r="H91" i="1"/>
  <c r="J91" i="1" s="1"/>
  <c r="K91" i="1" s="1"/>
  <c r="H92" i="1"/>
  <c r="J92" i="1" s="1"/>
  <c r="K92" i="1" s="1"/>
  <c r="H93" i="1"/>
  <c r="J93" i="1" s="1"/>
  <c r="K93" i="1" s="1"/>
  <c r="H94" i="1"/>
  <c r="J94" i="1" s="1"/>
  <c r="K94" i="1" s="1"/>
  <c r="H96" i="1"/>
  <c r="J96" i="1" s="1"/>
  <c r="K96" i="1" s="1"/>
  <c r="H98" i="1"/>
  <c r="J98" i="1" s="1"/>
  <c r="K98" i="1" s="1"/>
  <c r="H99" i="1"/>
  <c r="J99" i="1" s="1"/>
  <c r="K99" i="1" s="1"/>
  <c r="H100" i="1"/>
  <c r="J100" i="1" s="1"/>
  <c r="K100" i="1" s="1"/>
  <c r="H101" i="1"/>
  <c r="J101" i="1" s="1"/>
  <c r="K101" i="1" s="1"/>
  <c r="H102" i="1"/>
  <c r="J102" i="1" s="1"/>
  <c r="K102" i="1" s="1"/>
  <c r="H104" i="1"/>
  <c r="J104" i="1" s="1"/>
  <c r="K104" i="1" s="1"/>
  <c r="H105" i="1"/>
  <c r="J105" i="1" s="1"/>
  <c r="K105" i="1" s="1"/>
  <c r="H106" i="1"/>
  <c r="J106" i="1" s="1"/>
  <c r="K106" i="1" s="1"/>
  <c r="H107" i="1"/>
  <c r="J107" i="1" s="1"/>
  <c r="K107" i="1" s="1"/>
  <c r="H108" i="1"/>
  <c r="J108" i="1" s="1"/>
  <c r="K108" i="1" s="1"/>
  <c r="H110" i="1"/>
  <c r="J110" i="1" s="1"/>
  <c r="K110" i="1" s="1"/>
  <c r="H112" i="1"/>
  <c r="J112" i="1" s="1"/>
  <c r="K112" i="1" s="1"/>
  <c r="H113" i="1"/>
  <c r="J113" i="1" s="1"/>
  <c r="K113" i="1" s="1"/>
  <c r="H114" i="1"/>
  <c r="J114" i="1" s="1"/>
  <c r="K114" i="1" s="1"/>
  <c r="H115" i="1"/>
  <c r="J115" i="1" s="1"/>
  <c r="K115" i="1" s="1"/>
  <c r="H117" i="1"/>
  <c r="J117" i="1" s="1"/>
  <c r="K117" i="1" s="1"/>
  <c r="H119" i="1"/>
  <c r="J119" i="1" s="1"/>
  <c r="K119" i="1" s="1"/>
  <c r="H120" i="1"/>
  <c r="J120" i="1" s="1"/>
  <c r="K120" i="1" s="1"/>
  <c r="H121" i="1"/>
  <c r="J121" i="1" s="1"/>
  <c r="K121" i="1" s="1"/>
  <c r="H123" i="1"/>
  <c r="J123" i="1" s="1"/>
  <c r="K123" i="1" s="1"/>
  <c r="H125" i="1"/>
  <c r="J125" i="1" s="1"/>
  <c r="K125" i="1" s="1"/>
  <c r="H126" i="1"/>
  <c r="J126" i="1" s="1"/>
  <c r="K126" i="1" s="1"/>
  <c r="H127" i="1"/>
  <c r="J127" i="1" s="1"/>
  <c r="K127" i="1" s="1"/>
  <c r="H129" i="1"/>
  <c r="J129" i="1" s="1"/>
  <c r="K129" i="1" s="1"/>
  <c r="H131" i="1"/>
  <c r="J131" i="1" s="1"/>
  <c r="K131" i="1" s="1"/>
  <c r="H132" i="1"/>
  <c r="J132" i="1" s="1"/>
  <c r="K132" i="1" s="1"/>
  <c r="H133" i="1"/>
  <c r="J133" i="1" s="1"/>
  <c r="K133" i="1" s="1"/>
  <c r="H134" i="1"/>
  <c r="J134" i="1" s="1"/>
  <c r="K134" i="1" s="1"/>
  <c r="H136" i="1"/>
  <c r="J136" i="1" s="1"/>
  <c r="K136" i="1" s="1"/>
  <c r="H138" i="1"/>
  <c r="J138" i="1" s="1"/>
  <c r="K138" i="1" s="1"/>
  <c r="H139" i="1"/>
  <c r="J139" i="1" s="1"/>
  <c r="K139" i="1" s="1"/>
  <c r="H140" i="1"/>
  <c r="J140" i="1" s="1"/>
  <c r="K140" i="1" s="1"/>
  <c r="H141" i="1"/>
  <c r="J141" i="1" s="1"/>
  <c r="K141" i="1" s="1"/>
  <c r="H142" i="1"/>
  <c r="J142" i="1" s="1"/>
  <c r="K142" i="1" s="1"/>
  <c r="H143" i="1"/>
  <c r="J143" i="1" s="1"/>
  <c r="K143" i="1" s="1"/>
  <c r="H144" i="1"/>
  <c r="J144" i="1" s="1"/>
  <c r="K144" i="1" s="1"/>
  <c r="H146" i="1"/>
  <c r="J146" i="1" s="1"/>
  <c r="K146" i="1" s="1"/>
  <c r="H147" i="1"/>
  <c r="J147" i="1" s="1"/>
  <c r="K147" i="1" s="1"/>
  <c r="H148" i="1"/>
  <c r="J148" i="1" s="1"/>
  <c r="K148" i="1" s="1"/>
  <c r="H149" i="1"/>
  <c r="J149" i="1" s="1"/>
  <c r="K149" i="1" s="1"/>
  <c r="H150" i="1"/>
  <c r="J150" i="1" s="1"/>
  <c r="K150" i="1" s="1"/>
  <c r="H151" i="1"/>
  <c r="J151" i="1" s="1"/>
  <c r="K151" i="1" s="1"/>
  <c r="H152" i="1"/>
  <c r="J152" i="1" s="1"/>
  <c r="K152" i="1" s="1"/>
  <c r="H155" i="1"/>
  <c r="J155" i="1" s="1"/>
  <c r="K155" i="1" s="1"/>
  <c r="H156" i="1"/>
  <c r="J156" i="1" s="1"/>
  <c r="K156" i="1" s="1"/>
  <c r="H157" i="1"/>
  <c r="J157" i="1" s="1"/>
  <c r="K157" i="1" s="1"/>
  <c r="H158" i="1"/>
  <c r="J158" i="1" s="1"/>
  <c r="K158" i="1" s="1"/>
  <c r="H159" i="1"/>
  <c r="J159" i="1" s="1"/>
  <c r="K159" i="1" s="1"/>
  <c r="H162" i="1"/>
  <c r="J162" i="1" s="1"/>
  <c r="K162" i="1" s="1"/>
  <c r="H163" i="1"/>
  <c r="J163" i="1" s="1"/>
  <c r="K163" i="1" s="1"/>
  <c r="H164" i="1"/>
  <c r="J164" i="1" s="1"/>
  <c r="K164" i="1" s="1"/>
  <c r="H165" i="1"/>
  <c r="J165" i="1" s="1"/>
  <c r="K165" i="1" s="1"/>
  <c r="H166" i="1"/>
  <c r="J166" i="1" s="1"/>
  <c r="K166" i="1" s="1"/>
  <c r="H167" i="1"/>
  <c r="J167" i="1" s="1"/>
  <c r="K167" i="1" s="1"/>
  <c r="H168" i="1"/>
  <c r="J168" i="1" s="1"/>
  <c r="K168" i="1" s="1"/>
  <c r="H169" i="1"/>
  <c r="J169" i="1" s="1"/>
  <c r="K169" i="1" s="1"/>
  <c r="H170" i="1"/>
  <c r="J170" i="1" s="1"/>
  <c r="K170" i="1" s="1"/>
  <c r="H171" i="1"/>
  <c r="J171" i="1" s="1"/>
  <c r="K171" i="1" s="1"/>
  <c r="H174" i="1"/>
  <c r="J174" i="1" s="1"/>
  <c r="K174" i="1" s="1"/>
  <c r="H175" i="1"/>
  <c r="J175" i="1" s="1"/>
  <c r="K175" i="1" s="1"/>
  <c r="H176" i="1"/>
  <c r="J176" i="1" s="1"/>
  <c r="K176" i="1" s="1"/>
  <c r="H177" i="1"/>
  <c r="J177" i="1" s="1"/>
  <c r="K177" i="1" s="1"/>
  <c r="H178" i="1"/>
  <c r="J178" i="1" s="1"/>
  <c r="K178" i="1" s="1"/>
  <c r="H179" i="1"/>
  <c r="J179" i="1" s="1"/>
  <c r="K179" i="1" s="1"/>
  <c r="H180" i="1"/>
  <c r="J180" i="1" s="1"/>
  <c r="K180" i="1" s="1"/>
  <c r="H181" i="1"/>
  <c r="J181" i="1" s="1"/>
  <c r="K181" i="1" s="1"/>
  <c r="H182" i="1"/>
  <c r="J182" i="1" s="1"/>
  <c r="K182" i="1" s="1"/>
  <c r="H185" i="1"/>
  <c r="J185" i="1" s="1"/>
  <c r="K185" i="1" s="1"/>
  <c r="H186" i="1"/>
  <c r="J186" i="1" s="1"/>
  <c r="K186" i="1" s="1"/>
  <c r="H187" i="1"/>
  <c r="J187" i="1" s="1"/>
  <c r="K187" i="1" s="1"/>
  <c r="H188" i="1"/>
  <c r="J188" i="1" s="1"/>
  <c r="K188" i="1" s="1"/>
  <c r="H191" i="1"/>
  <c r="J191" i="1" s="1"/>
  <c r="K191" i="1" s="1"/>
  <c r="H192" i="1"/>
  <c r="J192" i="1" s="1"/>
  <c r="K192" i="1" s="1"/>
  <c r="H193" i="1"/>
  <c r="J193" i="1" s="1"/>
  <c r="K193" i="1" s="1"/>
  <c r="H194" i="1"/>
  <c r="J194" i="1" s="1"/>
  <c r="K194" i="1" s="1"/>
  <c r="H197" i="1"/>
  <c r="J197" i="1" s="1"/>
  <c r="K197" i="1" s="1"/>
  <c r="H198" i="1"/>
  <c r="J198" i="1" s="1"/>
  <c r="K198" i="1" s="1"/>
  <c r="H199" i="1"/>
  <c r="J199" i="1" s="1"/>
  <c r="K199" i="1" s="1"/>
  <c r="H200" i="1"/>
  <c r="J200" i="1" s="1"/>
  <c r="K200" i="1" s="1"/>
  <c r="H201" i="1"/>
  <c r="J201" i="1" s="1"/>
  <c r="K201" i="1" s="1"/>
  <c r="H202" i="1"/>
  <c r="J202" i="1" s="1"/>
  <c r="K202" i="1" s="1"/>
  <c r="H203" i="1"/>
  <c r="J203" i="1" s="1"/>
  <c r="K203" i="1" s="1"/>
  <c r="H204" i="1"/>
  <c r="J204" i="1" s="1"/>
  <c r="K204" i="1" s="1"/>
  <c r="H205" i="1"/>
  <c r="J205" i="1" s="1"/>
  <c r="K205" i="1" s="1"/>
  <c r="H208" i="1"/>
  <c r="J208" i="1" s="1"/>
  <c r="K208" i="1" s="1"/>
  <c r="H209" i="1"/>
  <c r="J209" i="1" s="1"/>
  <c r="K209" i="1" s="1"/>
  <c r="H212" i="1"/>
  <c r="J212" i="1" s="1"/>
  <c r="K212" i="1" s="1"/>
  <c r="H213" i="1"/>
  <c r="J213" i="1" s="1"/>
  <c r="K213" i="1" s="1"/>
  <c r="H214" i="1"/>
  <c r="J214" i="1" s="1"/>
  <c r="K214" i="1" s="1"/>
  <c r="H217" i="1"/>
  <c r="J217" i="1" s="1"/>
  <c r="K217" i="1" s="1"/>
  <c r="H220" i="1"/>
  <c r="J220" i="1" s="1"/>
  <c r="K220" i="1" s="1"/>
  <c r="H221" i="1"/>
  <c r="J221" i="1" s="1"/>
  <c r="K221" i="1" s="1"/>
  <c r="H222" i="1"/>
  <c r="J222" i="1" s="1"/>
  <c r="K222" i="1" s="1"/>
  <c r="H223" i="1"/>
  <c r="J223" i="1" s="1"/>
  <c r="K223" i="1" s="1"/>
  <c r="H226" i="1"/>
  <c r="J226" i="1" s="1"/>
  <c r="K226" i="1" s="1"/>
  <c r="H227" i="1"/>
  <c r="J227" i="1" s="1"/>
  <c r="K227" i="1" s="1"/>
  <c r="H228" i="1"/>
  <c r="J228" i="1" s="1"/>
  <c r="K228" i="1" s="1"/>
  <c r="H231" i="1"/>
  <c r="J231" i="1" s="1"/>
  <c r="K231" i="1" s="1"/>
  <c r="H232" i="1"/>
  <c r="J232" i="1" s="1"/>
  <c r="K232" i="1" s="1"/>
  <c r="H235" i="1"/>
  <c r="J235" i="1" s="1"/>
  <c r="K235" i="1" s="1"/>
  <c r="H236" i="1"/>
  <c r="J236" i="1" s="1"/>
  <c r="K236" i="1" s="1"/>
  <c r="H237" i="1"/>
  <c r="J237" i="1" s="1"/>
  <c r="K237" i="1" s="1"/>
  <c r="H238" i="1"/>
  <c r="J238" i="1" s="1"/>
  <c r="K238" i="1" s="1"/>
  <c r="H241" i="1"/>
  <c r="J241" i="1" s="1"/>
  <c r="K241" i="1" s="1"/>
  <c r="H242" i="1"/>
  <c r="J242" i="1" s="1"/>
  <c r="K242" i="1" s="1"/>
  <c r="H243" i="1"/>
  <c r="J243" i="1" s="1"/>
  <c r="K243" i="1" s="1"/>
  <c r="H244" i="1"/>
  <c r="J244" i="1" s="1"/>
  <c r="K244" i="1" s="1"/>
  <c r="H245" i="1"/>
  <c r="J245" i="1" s="1"/>
  <c r="K245" i="1" s="1"/>
  <c r="H246" i="1"/>
  <c r="J246" i="1" s="1"/>
  <c r="K246" i="1" s="1"/>
  <c r="H247" i="1"/>
  <c r="J247" i="1" s="1"/>
  <c r="K247" i="1" s="1"/>
  <c r="H248" i="1"/>
  <c r="J248" i="1" s="1"/>
  <c r="K248" i="1" s="1"/>
  <c r="H249" i="1"/>
  <c r="J249" i="1" s="1"/>
  <c r="K249" i="1" s="1"/>
  <c r="H250" i="1"/>
  <c r="J250" i="1" s="1"/>
  <c r="K250" i="1" s="1"/>
  <c r="H253" i="1"/>
  <c r="J253" i="1" s="1"/>
  <c r="K253" i="1" s="1"/>
  <c r="H254" i="1"/>
  <c r="J254" i="1" s="1"/>
  <c r="K254" i="1" s="1"/>
  <c r="H255" i="1"/>
  <c r="J255" i="1" s="1"/>
  <c r="K255" i="1" s="1"/>
  <c r="H256" i="1"/>
  <c r="J256" i="1" s="1"/>
  <c r="K256" i="1" s="1"/>
  <c r="H257" i="1"/>
  <c r="J257" i="1" s="1"/>
  <c r="K257" i="1" s="1"/>
  <c r="H258" i="1"/>
  <c r="J258" i="1" s="1"/>
  <c r="K258" i="1" s="1"/>
  <c r="H261" i="1"/>
  <c r="J261" i="1" s="1"/>
  <c r="K261" i="1" s="1"/>
  <c r="H262" i="1"/>
  <c r="J262" i="1" s="1"/>
  <c r="K262" i="1" s="1"/>
  <c r="H263" i="1"/>
  <c r="J263" i="1" s="1"/>
  <c r="K263" i="1" s="1"/>
  <c r="H264" i="1"/>
  <c r="J264" i="1" s="1"/>
  <c r="K264" i="1" s="1"/>
  <c r="H265" i="1"/>
  <c r="J265" i="1" s="1"/>
  <c r="K265" i="1" s="1"/>
  <c r="H266" i="1"/>
  <c r="J266" i="1" s="1"/>
  <c r="K266" i="1" s="1"/>
  <c r="H267" i="1"/>
  <c r="J267" i="1" s="1"/>
  <c r="K267" i="1" s="1"/>
  <c r="H270" i="1"/>
  <c r="J270" i="1" s="1"/>
  <c r="K270" i="1" s="1"/>
  <c r="H271" i="1"/>
  <c r="J271" i="1" s="1"/>
  <c r="K271" i="1" s="1"/>
  <c r="H272" i="1"/>
  <c r="J272" i="1" s="1"/>
  <c r="K272" i="1" s="1"/>
  <c r="H273" i="1"/>
  <c r="J273" i="1" s="1"/>
  <c r="K273" i="1" s="1"/>
  <c r="H276" i="1"/>
  <c r="J276" i="1" s="1"/>
  <c r="K276" i="1" s="1"/>
  <c r="H277" i="1"/>
  <c r="J277" i="1" s="1"/>
  <c r="K277" i="1" s="1"/>
  <c r="H278" i="1"/>
  <c r="J278" i="1" s="1"/>
  <c r="K278" i="1" s="1"/>
  <c r="H279" i="1"/>
  <c r="J279" i="1" s="1"/>
  <c r="K279" i="1" s="1"/>
  <c r="H280" i="1"/>
  <c r="J280" i="1" s="1"/>
  <c r="K280" i="1" s="1"/>
  <c r="H281" i="1"/>
  <c r="J281" i="1" s="1"/>
  <c r="K281" i="1" s="1"/>
  <c r="H285" i="1"/>
  <c r="J285" i="1" s="1"/>
  <c r="K285" i="1" s="1"/>
  <c r="H286" i="1"/>
  <c r="J286" i="1" s="1"/>
  <c r="K286" i="1" s="1"/>
  <c r="H287" i="1"/>
  <c r="J287" i="1" s="1"/>
  <c r="K287" i="1" s="1"/>
  <c r="H288" i="1"/>
  <c r="J288" i="1" s="1"/>
  <c r="K288" i="1" s="1"/>
  <c r="H289" i="1"/>
  <c r="J289" i="1" s="1"/>
  <c r="K289" i="1" s="1"/>
  <c r="H290" i="1"/>
  <c r="J290" i="1" s="1"/>
  <c r="K290" i="1" s="1"/>
  <c r="H291" i="1"/>
  <c r="J291" i="1" s="1"/>
  <c r="K291" i="1" s="1"/>
  <c r="H292" i="1"/>
  <c r="J292" i="1" s="1"/>
  <c r="K292" i="1" s="1"/>
  <c r="H293" i="1"/>
  <c r="J293" i="1" s="1"/>
  <c r="K293" i="1" s="1"/>
  <c r="H296" i="1"/>
  <c r="J296" i="1" s="1"/>
  <c r="K296" i="1" s="1"/>
  <c r="H297" i="1"/>
  <c r="J297" i="1" s="1"/>
  <c r="K297" i="1" s="1"/>
  <c r="H298" i="1"/>
  <c r="J298" i="1" s="1"/>
  <c r="K298" i="1" s="1"/>
  <c r="H299" i="1"/>
  <c r="J299" i="1" s="1"/>
  <c r="K299" i="1" s="1"/>
  <c r="H300" i="1"/>
  <c r="J300" i="1" s="1"/>
  <c r="K300" i="1" s="1"/>
  <c r="H301" i="1"/>
  <c r="J301" i="1" s="1"/>
  <c r="K301" i="1" s="1"/>
  <c r="H304" i="1"/>
  <c r="J304" i="1" s="1"/>
  <c r="K304" i="1" s="1"/>
  <c r="H305" i="1"/>
  <c r="J305" i="1" s="1"/>
  <c r="K305" i="1" s="1"/>
  <c r="H306" i="1"/>
  <c r="J306" i="1" s="1"/>
  <c r="K306" i="1" s="1"/>
  <c r="H307" i="1"/>
  <c r="J307" i="1" s="1"/>
  <c r="K307" i="1" s="1"/>
  <c r="H308" i="1"/>
  <c r="J308" i="1" s="1"/>
  <c r="K308" i="1" s="1"/>
  <c r="H309" i="1"/>
  <c r="J309" i="1" s="1"/>
  <c r="K309" i="1" s="1"/>
  <c r="H312" i="1"/>
  <c r="J312" i="1" s="1"/>
  <c r="K312" i="1" s="1"/>
  <c r="H313" i="1"/>
  <c r="J313" i="1" s="1"/>
  <c r="K313" i="1" s="1"/>
  <c r="H314" i="1"/>
  <c r="J314" i="1" s="1"/>
  <c r="K314" i="1" s="1"/>
  <c r="H315" i="1"/>
  <c r="J315" i="1" s="1"/>
  <c r="K315" i="1" s="1"/>
  <c r="H318" i="1"/>
  <c r="J318" i="1" s="1"/>
  <c r="K318" i="1" s="1"/>
  <c r="H319" i="1"/>
  <c r="J319" i="1" s="1"/>
  <c r="K319" i="1" s="1"/>
  <c r="H320" i="1"/>
  <c r="J320" i="1" s="1"/>
  <c r="K320" i="1" s="1"/>
  <c r="H323" i="1"/>
  <c r="J323" i="1" s="1"/>
  <c r="K323" i="1" s="1"/>
  <c r="H324" i="1"/>
  <c r="J324" i="1" s="1"/>
  <c r="K324" i="1" s="1"/>
  <c r="H325" i="1"/>
  <c r="J325" i="1" s="1"/>
  <c r="K325" i="1" s="1"/>
  <c r="H328" i="1"/>
  <c r="J328" i="1" s="1"/>
  <c r="K328" i="1" s="1"/>
  <c r="H329" i="1"/>
  <c r="J329" i="1" s="1"/>
  <c r="K329" i="1" s="1"/>
  <c r="H332" i="1"/>
  <c r="J332" i="1" s="1"/>
  <c r="K332" i="1" s="1"/>
  <c r="H333" i="1"/>
  <c r="J333" i="1" s="1"/>
  <c r="K333" i="1" s="1"/>
  <c r="H334" i="1"/>
  <c r="J334" i="1" s="1"/>
  <c r="K334" i="1" s="1"/>
  <c r="H335" i="1"/>
  <c r="J335" i="1" s="1"/>
  <c r="K335" i="1" s="1"/>
  <c r="H336" i="1"/>
  <c r="J336" i="1" s="1"/>
  <c r="K336" i="1" s="1"/>
  <c r="H337" i="1"/>
  <c r="J337" i="1" s="1"/>
  <c r="K337" i="1" s="1"/>
  <c r="H338" i="1"/>
  <c r="J338" i="1" s="1"/>
  <c r="K338" i="1" s="1"/>
  <c r="H339" i="1"/>
  <c r="J339" i="1" s="1"/>
  <c r="K339" i="1" s="1"/>
  <c r="H340" i="1"/>
  <c r="J340" i="1" s="1"/>
  <c r="K340" i="1" s="1"/>
  <c r="H341" i="1"/>
  <c r="J341" i="1" s="1"/>
  <c r="K341" i="1" s="1"/>
  <c r="H342" i="1"/>
  <c r="J342" i="1" s="1"/>
  <c r="K342" i="1" s="1"/>
  <c r="H343" i="1"/>
  <c r="J343" i="1" s="1"/>
  <c r="K343" i="1" s="1"/>
  <c r="H344" i="1"/>
  <c r="J344" i="1" s="1"/>
  <c r="K344" i="1" s="1"/>
  <c r="H345" i="1"/>
  <c r="J345" i="1" s="1"/>
  <c r="K345" i="1" s="1"/>
  <c r="H346" i="1"/>
  <c r="J346" i="1" s="1"/>
  <c r="K346" i="1" s="1"/>
  <c r="H347" i="1"/>
  <c r="J347" i="1" s="1"/>
  <c r="K347" i="1" s="1"/>
  <c r="H348" i="1"/>
  <c r="J348" i="1" s="1"/>
  <c r="K348" i="1" s="1"/>
  <c r="H349" i="1"/>
  <c r="J349" i="1" s="1"/>
  <c r="K349" i="1" s="1"/>
  <c r="H350" i="1"/>
  <c r="J350" i="1" s="1"/>
  <c r="K350" i="1" s="1"/>
  <c r="H351" i="1"/>
  <c r="J351" i="1" s="1"/>
  <c r="K351" i="1" s="1"/>
  <c r="H352" i="1"/>
  <c r="J352" i="1" s="1"/>
  <c r="K352" i="1" s="1"/>
  <c r="H355" i="1"/>
  <c r="J355" i="1" s="1"/>
  <c r="K355" i="1" s="1"/>
  <c r="H356" i="1"/>
  <c r="J356" i="1" s="1"/>
  <c r="K356" i="1" s="1"/>
  <c r="H357" i="1"/>
  <c r="J357" i="1" s="1"/>
  <c r="K357" i="1" s="1"/>
  <c r="H358" i="1"/>
  <c r="J358" i="1" s="1"/>
  <c r="K358" i="1" s="1"/>
  <c r="H359" i="1"/>
  <c r="J359" i="1" s="1"/>
  <c r="K359" i="1" s="1"/>
  <c r="H360" i="1"/>
  <c r="J360" i="1" s="1"/>
  <c r="K360" i="1" s="1"/>
  <c r="H361" i="1"/>
  <c r="J361" i="1" s="1"/>
  <c r="K361" i="1" s="1"/>
  <c r="H362" i="1"/>
  <c r="J362" i="1" s="1"/>
  <c r="K362" i="1" s="1"/>
  <c r="H363" i="1"/>
  <c r="J363" i="1" s="1"/>
  <c r="K363" i="1" s="1"/>
  <c r="H364" i="1"/>
  <c r="J364" i="1" s="1"/>
  <c r="K364" i="1" s="1"/>
  <c r="H365" i="1"/>
  <c r="J365" i="1" s="1"/>
  <c r="K365" i="1" s="1"/>
  <c r="H366" i="1"/>
  <c r="J366" i="1" s="1"/>
  <c r="K366" i="1" s="1"/>
  <c r="H367" i="1"/>
  <c r="J367" i="1" s="1"/>
  <c r="K367" i="1" s="1"/>
  <c r="H368" i="1"/>
  <c r="J368" i="1" s="1"/>
  <c r="K368" i="1" s="1"/>
  <c r="H369" i="1"/>
  <c r="J369" i="1" s="1"/>
  <c r="K369" i="1" s="1"/>
  <c r="H370" i="1"/>
  <c r="J370" i="1" s="1"/>
  <c r="K370" i="1" s="1"/>
  <c r="H371" i="1"/>
  <c r="J371" i="1" s="1"/>
  <c r="K371" i="1" s="1"/>
  <c r="H372" i="1"/>
  <c r="J372" i="1" s="1"/>
  <c r="K372" i="1" s="1"/>
  <c r="H373" i="1"/>
  <c r="J373" i="1" s="1"/>
  <c r="K373" i="1" s="1"/>
  <c r="H376" i="1"/>
  <c r="J376" i="1" s="1"/>
  <c r="K376" i="1" s="1"/>
  <c r="H377" i="1"/>
  <c r="J377" i="1" s="1"/>
  <c r="K377" i="1" s="1"/>
  <c r="H378" i="1"/>
  <c r="J378" i="1" s="1"/>
  <c r="K378" i="1" s="1"/>
  <c r="H382" i="1"/>
  <c r="J382" i="1" s="1"/>
  <c r="K382" i="1" s="1"/>
  <c r="H383" i="1"/>
  <c r="J383" i="1" s="1"/>
  <c r="K383" i="1" s="1"/>
  <c r="H384" i="1"/>
  <c r="J384" i="1" s="1"/>
  <c r="K384" i="1" s="1"/>
  <c r="H385" i="1"/>
  <c r="J385" i="1" s="1"/>
  <c r="K385" i="1" s="1"/>
  <c r="H386" i="1"/>
  <c r="J386" i="1" s="1"/>
  <c r="K386" i="1" s="1"/>
  <c r="H387" i="1"/>
  <c r="J387" i="1" s="1"/>
  <c r="K387" i="1" s="1"/>
  <c r="H388" i="1"/>
  <c r="J388" i="1" s="1"/>
  <c r="K388" i="1" s="1"/>
  <c r="H389" i="1"/>
  <c r="J389" i="1" s="1"/>
  <c r="K389" i="1" s="1"/>
  <c r="H390" i="1"/>
  <c r="J390" i="1" s="1"/>
  <c r="K390" i="1" s="1"/>
  <c r="H391" i="1"/>
  <c r="J391" i="1" s="1"/>
  <c r="K391" i="1" s="1"/>
  <c r="H392" i="1"/>
  <c r="J392" i="1" s="1"/>
  <c r="K392" i="1" s="1"/>
  <c r="H393" i="1"/>
  <c r="J393" i="1" s="1"/>
  <c r="K393" i="1" s="1"/>
  <c r="H394" i="1"/>
  <c r="J394" i="1" s="1"/>
  <c r="K394" i="1" s="1"/>
  <c r="H395" i="1"/>
  <c r="J395" i="1" s="1"/>
  <c r="K395" i="1" s="1"/>
  <c r="H398" i="1"/>
  <c r="J398" i="1" s="1"/>
  <c r="K398" i="1" s="1"/>
  <c r="H399" i="1"/>
  <c r="J399" i="1" s="1"/>
  <c r="K399" i="1" s="1"/>
  <c r="H400" i="1"/>
  <c r="J400" i="1" s="1"/>
  <c r="K400" i="1" s="1"/>
  <c r="H403" i="1"/>
  <c r="J403" i="1" s="1"/>
  <c r="K403" i="1" s="1"/>
  <c r="H404" i="1"/>
  <c r="J404" i="1" s="1"/>
  <c r="K404" i="1" s="1"/>
  <c r="H405" i="1"/>
  <c r="J405" i="1" s="1"/>
  <c r="K405" i="1" s="1"/>
  <c r="H406" i="1"/>
  <c r="J406" i="1" s="1"/>
  <c r="K406" i="1" s="1"/>
  <c r="H407" i="1"/>
  <c r="J407" i="1" s="1"/>
  <c r="K407" i="1" s="1"/>
  <c r="H410" i="1"/>
  <c r="J410" i="1" s="1"/>
  <c r="K410" i="1" s="1"/>
  <c r="H413" i="1"/>
  <c r="J413" i="1" s="1"/>
  <c r="K413" i="1" s="1"/>
  <c r="H414" i="1"/>
  <c r="J414" i="1" s="1"/>
  <c r="K414" i="1" s="1"/>
  <c r="H415" i="1"/>
  <c r="J415" i="1" s="1"/>
  <c r="K415" i="1" s="1"/>
  <c r="H416" i="1"/>
  <c r="J416" i="1" s="1"/>
  <c r="K416" i="1" s="1"/>
  <c r="H419" i="1"/>
  <c r="J419" i="1" s="1"/>
  <c r="K419" i="1" s="1"/>
  <c r="H420" i="1"/>
  <c r="J420" i="1" s="1"/>
  <c r="K420" i="1" s="1"/>
  <c r="H421" i="1"/>
  <c r="J421" i="1" s="1"/>
  <c r="K421" i="1" s="1"/>
  <c r="H422" i="1"/>
  <c r="J422" i="1" s="1"/>
  <c r="K422" i="1" s="1"/>
  <c r="H426" i="1"/>
  <c r="J426" i="1" s="1"/>
  <c r="K426" i="1" s="1"/>
  <c r="H427" i="1"/>
  <c r="J427" i="1" s="1"/>
  <c r="K427" i="1" s="1"/>
  <c r="H428" i="1"/>
  <c r="J428" i="1" s="1"/>
  <c r="K428" i="1" s="1"/>
  <c r="H429" i="1"/>
  <c r="J429" i="1" s="1"/>
  <c r="K429" i="1" s="1"/>
  <c r="H430" i="1"/>
  <c r="J430" i="1" s="1"/>
  <c r="K430" i="1" s="1"/>
  <c r="H431" i="1"/>
  <c r="J431" i="1" s="1"/>
  <c r="K431" i="1" s="1"/>
  <c r="H434" i="1"/>
  <c r="J434" i="1" s="1"/>
  <c r="K434" i="1" s="1"/>
  <c r="H435" i="1"/>
  <c r="J435" i="1" s="1"/>
  <c r="K435" i="1" s="1"/>
  <c r="H436" i="1"/>
  <c r="J436" i="1" s="1"/>
  <c r="K436" i="1" s="1"/>
  <c r="H437" i="1"/>
  <c r="J437" i="1" s="1"/>
  <c r="K437" i="1" s="1"/>
  <c r="H438" i="1"/>
  <c r="J438" i="1" s="1"/>
  <c r="K438" i="1" s="1"/>
  <c r="H439" i="1"/>
  <c r="J439" i="1" s="1"/>
  <c r="K439" i="1" s="1"/>
  <c r="H440" i="1"/>
  <c r="J440" i="1" s="1"/>
  <c r="K440" i="1" s="1"/>
  <c r="H441" i="1"/>
  <c r="J441" i="1" s="1"/>
  <c r="K441" i="1" s="1"/>
  <c r="H442" i="1"/>
  <c r="J442" i="1" s="1"/>
  <c r="K442" i="1" s="1"/>
  <c r="H443" i="1"/>
  <c r="J443" i="1" s="1"/>
  <c r="K443" i="1" s="1"/>
  <c r="H444" i="1"/>
  <c r="J444" i="1" s="1"/>
  <c r="K444" i="1" s="1"/>
  <c r="H445" i="1"/>
  <c r="J445" i="1" s="1"/>
  <c r="K445" i="1" s="1"/>
  <c r="H448" i="1"/>
  <c r="J448" i="1" s="1"/>
  <c r="K448" i="1" s="1"/>
  <c r="H449" i="1"/>
  <c r="J449" i="1" s="1"/>
  <c r="K449" i="1" s="1"/>
  <c r="H450" i="1"/>
  <c r="J450" i="1" s="1"/>
  <c r="K450" i="1" s="1"/>
  <c r="H451" i="1"/>
  <c r="J451" i="1" s="1"/>
  <c r="K451" i="1" s="1"/>
  <c r="H452" i="1"/>
  <c r="J452" i="1" s="1"/>
  <c r="K452" i="1" s="1"/>
  <c r="H453" i="1"/>
  <c r="J453" i="1" s="1"/>
  <c r="K453" i="1" s="1"/>
  <c r="H454" i="1"/>
  <c r="J454" i="1" s="1"/>
  <c r="K454" i="1" s="1"/>
  <c r="H455" i="1"/>
  <c r="J455" i="1" s="1"/>
  <c r="K455" i="1" s="1"/>
  <c r="H456" i="1"/>
  <c r="J456" i="1" s="1"/>
  <c r="K456" i="1" s="1"/>
  <c r="H457" i="1"/>
  <c r="J457" i="1" s="1"/>
  <c r="K457" i="1" s="1"/>
  <c r="H458" i="1"/>
  <c r="J458" i="1" s="1"/>
  <c r="K458" i="1" s="1"/>
  <c r="H459" i="1"/>
  <c r="J459" i="1" s="1"/>
  <c r="K459" i="1" s="1"/>
  <c r="H460" i="1"/>
  <c r="J460" i="1" s="1"/>
  <c r="K460" i="1" s="1"/>
  <c r="H461" i="1"/>
  <c r="J461" i="1" s="1"/>
  <c r="K461" i="1" s="1"/>
  <c r="H462" i="1"/>
  <c r="J462" i="1" s="1"/>
  <c r="K462" i="1" s="1"/>
  <c r="H463" i="1"/>
  <c r="J463" i="1" s="1"/>
  <c r="K463" i="1" s="1"/>
  <c r="H464" i="1"/>
  <c r="J464" i="1" s="1"/>
  <c r="K464" i="1" s="1"/>
  <c r="H465" i="1"/>
  <c r="J465" i="1" s="1"/>
  <c r="K465" i="1" s="1"/>
  <c r="H468" i="1"/>
  <c r="J468" i="1" s="1"/>
  <c r="K468" i="1" s="1"/>
  <c r="H469" i="1"/>
  <c r="J469" i="1" s="1"/>
  <c r="K469" i="1" s="1"/>
  <c r="H470" i="1"/>
  <c r="J470" i="1" s="1"/>
  <c r="K470" i="1" s="1"/>
  <c r="H471" i="1"/>
  <c r="J471" i="1" s="1"/>
  <c r="K471" i="1" s="1"/>
  <c r="H472" i="1"/>
  <c r="J472" i="1" s="1"/>
  <c r="K472" i="1" s="1"/>
  <c r="H473" i="1"/>
  <c r="J473" i="1" s="1"/>
  <c r="K473" i="1" s="1"/>
  <c r="H474" i="1"/>
  <c r="J474" i="1" s="1"/>
  <c r="K474" i="1" s="1"/>
  <c r="H475" i="1"/>
  <c r="J475" i="1" s="1"/>
  <c r="K475" i="1" s="1"/>
  <c r="H476" i="1"/>
  <c r="J476" i="1" s="1"/>
  <c r="K476" i="1" s="1"/>
  <c r="H477" i="1"/>
  <c r="J477" i="1" s="1"/>
  <c r="K477" i="1" s="1"/>
  <c r="H480" i="1"/>
  <c r="J480" i="1" s="1"/>
  <c r="K480" i="1" s="1"/>
  <c r="H481" i="1"/>
  <c r="J481" i="1" s="1"/>
  <c r="K481" i="1" s="1"/>
  <c r="H482" i="1"/>
  <c r="J482" i="1" s="1"/>
  <c r="K482" i="1" s="1"/>
  <c r="H483" i="1"/>
  <c r="J483" i="1" s="1"/>
  <c r="K483" i="1" s="1"/>
  <c r="H484" i="1"/>
  <c r="J484" i="1" s="1"/>
  <c r="K484" i="1" s="1"/>
  <c r="H485" i="1"/>
  <c r="J485" i="1" s="1"/>
  <c r="K485" i="1" s="1"/>
  <c r="H486" i="1"/>
  <c r="J486" i="1" s="1"/>
  <c r="K486" i="1" s="1"/>
  <c r="H487" i="1"/>
  <c r="J487" i="1" s="1"/>
  <c r="K487" i="1" s="1"/>
  <c r="H488" i="1"/>
  <c r="J488" i="1" s="1"/>
  <c r="K488" i="1" s="1"/>
  <c r="H489" i="1"/>
  <c r="J489" i="1" s="1"/>
  <c r="K489" i="1" s="1"/>
  <c r="H490" i="1"/>
  <c r="J490" i="1" s="1"/>
  <c r="K490" i="1" s="1"/>
  <c r="H491" i="1"/>
  <c r="J491" i="1" s="1"/>
  <c r="K491" i="1" s="1"/>
  <c r="H492" i="1"/>
  <c r="J492" i="1" s="1"/>
  <c r="K492" i="1" s="1"/>
  <c r="H495" i="1"/>
  <c r="J495" i="1" s="1"/>
  <c r="K495" i="1" s="1"/>
  <c r="H496" i="1"/>
  <c r="J496" i="1" s="1"/>
  <c r="K496" i="1" s="1"/>
  <c r="H497" i="1"/>
  <c r="J497" i="1" s="1"/>
  <c r="K497" i="1" s="1"/>
  <c r="H498" i="1"/>
  <c r="J498" i="1" s="1"/>
  <c r="K498" i="1" s="1"/>
  <c r="H499" i="1"/>
  <c r="J499" i="1" s="1"/>
  <c r="K499" i="1" s="1"/>
  <c r="H500" i="1"/>
  <c r="J500" i="1" s="1"/>
  <c r="K500" i="1" s="1"/>
  <c r="H501" i="1"/>
  <c r="J501" i="1" s="1"/>
  <c r="K501" i="1" s="1"/>
  <c r="H504" i="1"/>
  <c r="J504" i="1" s="1"/>
  <c r="K504" i="1" s="1"/>
  <c r="H505" i="1"/>
  <c r="J505" i="1" s="1"/>
  <c r="K505" i="1" s="1"/>
  <c r="H506" i="1"/>
  <c r="J506" i="1" s="1"/>
  <c r="K506" i="1" s="1"/>
  <c r="H507" i="1"/>
  <c r="J507" i="1" s="1"/>
  <c r="K507" i="1" s="1"/>
  <c r="H508" i="1"/>
  <c r="J508" i="1" s="1"/>
  <c r="K508" i="1" s="1"/>
  <c r="H509" i="1"/>
  <c r="J509" i="1" s="1"/>
  <c r="K509" i="1" s="1"/>
  <c r="H510" i="1"/>
  <c r="J510" i="1" s="1"/>
  <c r="K510" i="1" s="1"/>
  <c r="H511" i="1"/>
  <c r="J511" i="1" s="1"/>
  <c r="K511" i="1" s="1"/>
  <c r="H512" i="1"/>
  <c r="J512" i="1" s="1"/>
  <c r="K512" i="1" s="1"/>
  <c r="H513" i="1"/>
  <c r="J513" i="1" s="1"/>
  <c r="K513" i="1" s="1"/>
  <c r="H514" i="1"/>
  <c r="J514" i="1" s="1"/>
  <c r="K514" i="1" s="1"/>
  <c r="H515" i="1"/>
  <c r="J515" i="1" s="1"/>
  <c r="K515" i="1" s="1"/>
  <c r="H516" i="1"/>
  <c r="J516" i="1" s="1"/>
  <c r="K516" i="1" s="1"/>
  <c r="H517" i="1"/>
  <c r="J517" i="1" s="1"/>
  <c r="K517" i="1" s="1"/>
  <c r="H518" i="1"/>
  <c r="J518" i="1" s="1"/>
  <c r="K518" i="1" s="1"/>
  <c r="H519" i="1"/>
  <c r="J519" i="1" s="1"/>
  <c r="K519" i="1" s="1"/>
  <c r="H520" i="1"/>
  <c r="J520" i="1" s="1"/>
  <c r="K520" i="1" s="1"/>
  <c r="H521" i="1"/>
  <c r="J521" i="1" s="1"/>
  <c r="K521" i="1" s="1"/>
  <c r="H524" i="1"/>
  <c r="J524" i="1" s="1"/>
  <c r="K524" i="1" s="1"/>
  <c r="H525" i="1"/>
  <c r="J525" i="1" s="1"/>
  <c r="K525" i="1" s="1"/>
  <c r="H526" i="1"/>
  <c r="J526" i="1" s="1"/>
  <c r="K526" i="1" s="1"/>
  <c r="H527" i="1"/>
  <c r="J527" i="1" s="1"/>
  <c r="K527" i="1" s="1"/>
  <c r="H528" i="1"/>
  <c r="J528" i="1" s="1"/>
  <c r="K528" i="1" s="1"/>
  <c r="H529" i="1"/>
  <c r="J529" i="1" s="1"/>
  <c r="K529" i="1" s="1"/>
  <c r="H530" i="1"/>
  <c r="J530" i="1" s="1"/>
  <c r="K530" i="1" s="1"/>
  <c r="H531" i="1"/>
  <c r="J531" i="1" s="1"/>
  <c r="K531" i="1" s="1"/>
  <c r="H532" i="1"/>
  <c r="J532" i="1" s="1"/>
  <c r="K532" i="1" s="1"/>
  <c r="H535" i="1"/>
  <c r="J535" i="1" s="1"/>
  <c r="K535" i="1" s="1"/>
  <c r="H536" i="1"/>
  <c r="J536" i="1" s="1"/>
  <c r="K536" i="1" s="1"/>
  <c r="H537" i="1"/>
  <c r="J537" i="1" s="1"/>
  <c r="K537" i="1" s="1"/>
  <c r="H538" i="1"/>
  <c r="J538" i="1" s="1"/>
  <c r="K538" i="1" s="1"/>
  <c r="H539" i="1"/>
  <c r="J539" i="1" s="1"/>
  <c r="K539" i="1" s="1"/>
  <c r="H540" i="1"/>
  <c r="J540" i="1" s="1"/>
  <c r="K540" i="1" s="1"/>
  <c r="H541" i="1"/>
  <c r="J541" i="1" s="1"/>
  <c r="K541" i="1" s="1"/>
  <c r="H546" i="1"/>
  <c r="J546" i="1" s="1"/>
  <c r="K546" i="1" s="1"/>
  <c r="H547" i="1"/>
  <c r="J547" i="1" s="1"/>
  <c r="K547" i="1" s="1"/>
  <c r="H548" i="1"/>
  <c r="J548" i="1" s="1"/>
  <c r="K548" i="1" s="1"/>
  <c r="H549" i="1"/>
  <c r="J549" i="1" s="1"/>
  <c r="K549" i="1" s="1"/>
  <c r="H550" i="1"/>
  <c r="J550" i="1" s="1"/>
  <c r="K550" i="1" s="1"/>
  <c r="H551" i="1"/>
  <c r="J551" i="1" s="1"/>
  <c r="K551" i="1" s="1"/>
  <c r="H552" i="1"/>
  <c r="J552" i="1" s="1"/>
  <c r="K552" i="1" s="1"/>
  <c r="H553" i="1"/>
  <c r="J553" i="1" s="1"/>
  <c r="K553" i="1" s="1"/>
  <c r="H556" i="1"/>
  <c r="J556" i="1" s="1"/>
  <c r="K556" i="1" s="1"/>
  <c r="H557" i="1"/>
  <c r="J557" i="1" s="1"/>
  <c r="K557" i="1" s="1"/>
  <c r="H558" i="1"/>
  <c r="J558" i="1" s="1"/>
  <c r="K558" i="1" s="1"/>
  <c r="H559" i="1"/>
  <c r="J559" i="1" s="1"/>
  <c r="K559" i="1" s="1"/>
  <c r="H560" i="1"/>
  <c r="J560" i="1" s="1"/>
  <c r="K560" i="1" s="1"/>
  <c r="H561" i="1"/>
  <c r="J561" i="1" s="1"/>
  <c r="K561" i="1" s="1"/>
  <c r="H562" i="1"/>
  <c r="J562" i="1" s="1"/>
  <c r="K562" i="1" s="1"/>
  <c r="H563" i="1"/>
  <c r="J563" i="1" s="1"/>
  <c r="K563" i="1" s="1"/>
  <c r="H564" i="1"/>
  <c r="J564" i="1" s="1"/>
  <c r="K564" i="1" s="1"/>
  <c r="H565" i="1"/>
  <c r="J565" i="1" s="1"/>
  <c r="K565" i="1" s="1"/>
  <c r="H566" i="1"/>
  <c r="J566" i="1" s="1"/>
  <c r="K566" i="1" s="1"/>
  <c r="H569" i="1"/>
  <c r="J569" i="1" s="1"/>
  <c r="K569" i="1" s="1"/>
  <c r="H570" i="1"/>
  <c r="J570" i="1" s="1"/>
  <c r="K570" i="1" s="1"/>
  <c r="H571" i="1"/>
  <c r="J571" i="1" s="1"/>
  <c r="K571" i="1" s="1"/>
  <c r="H572" i="1"/>
  <c r="J572" i="1" s="1"/>
  <c r="K572" i="1" s="1"/>
  <c r="H576" i="1"/>
  <c r="J576" i="1" s="1"/>
  <c r="K576" i="1" s="1"/>
  <c r="H579" i="1"/>
  <c r="J579" i="1" s="1"/>
  <c r="K579" i="1" s="1"/>
  <c r="H582" i="1"/>
  <c r="J582" i="1" s="1"/>
  <c r="K582" i="1" s="1"/>
  <c r="H585" i="1"/>
  <c r="J585" i="1" s="1"/>
  <c r="K585" i="1" s="1"/>
  <c r="H588" i="1"/>
  <c r="J588" i="1" s="1"/>
  <c r="K588" i="1" s="1"/>
  <c r="H591" i="1"/>
  <c r="J591" i="1" s="1"/>
  <c r="K591" i="1" s="1"/>
  <c r="H592" i="1"/>
  <c r="J592" i="1" s="1"/>
  <c r="K592" i="1" s="1"/>
  <c r="H593" i="1"/>
  <c r="J593" i="1" s="1"/>
  <c r="K593" i="1" s="1"/>
  <c r="H594" i="1"/>
  <c r="J594" i="1" s="1"/>
  <c r="K594" i="1" s="1"/>
  <c r="H595" i="1"/>
  <c r="J595" i="1" s="1"/>
  <c r="K595" i="1" s="1"/>
  <c r="H596" i="1"/>
  <c r="J596" i="1" s="1"/>
  <c r="K596" i="1" s="1"/>
  <c r="H597" i="1"/>
  <c r="J597" i="1" s="1"/>
  <c r="K597" i="1" s="1"/>
  <c r="H598" i="1"/>
  <c r="J598" i="1" s="1"/>
  <c r="K598" i="1" s="1"/>
  <c r="H601" i="1"/>
  <c r="J601" i="1" s="1"/>
  <c r="K601" i="1" s="1"/>
  <c r="H602" i="1"/>
  <c r="J602" i="1" s="1"/>
  <c r="K602" i="1" s="1"/>
  <c r="H603" i="1"/>
  <c r="J603" i="1" s="1"/>
  <c r="K603" i="1" s="1"/>
  <c r="H604" i="1"/>
  <c r="J604" i="1" s="1"/>
  <c r="K604" i="1" s="1"/>
  <c r="H605" i="1"/>
  <c r="J605" i="1" s="1"/>
  <c r="K605" i="1" s="1"/>
  <c r="H606" i="1"/>
  <c r="J606" i="1" s="1"/>
  <c r="K606" i="1" s="1"/>
  <c r="H607" i="1"/>
  <c r="J607" i="1" s="1"/>
  <c r="K607" i="1" s="1"/>
  <c r="H608" i="1"/>
  <c r="J608" i="1" s="1"/>
  <c r="K608" i="1" s="1"/>
  <c r="H609" i="1"/>
  <c r="J609" i="1" s="1"/>
  <c r="K609" i="1" s="1"/>
  <c r="H610" i="1"/>
  <c r="J610" i="1" s="1"/>
  <c r="K610" i="1" s="1"/>
  <c r="H613" i="1"/>
  <c r="J613" i="1" s="1"/>
  <c r="K613" i="1" s="1"/>
  <c r="H616" i="1"/>
  <c r="J616" i="1" s="1"/>
  <c r="K616" i="1" s="1"/>
  <c r="H617" i="1"/>
  <c r="J617" i="1" s="1"/>
  <c r="K617" i="1" s="1"/>
  <c r="H618" i="1"/>
  <c r="J618" i="1" s="1"/>
  <c r="K618" i="1" s="1"/>
  <c r="H619" i="1"/>
  <c r="J619" i="1" s="1"/>
  <c r="K619" i="1" s="1"/>
  <c r="H620" i="1"/>
  <c r="J620" i="1" s="1"/>
  <c r="K620" i="1" s="1"/>
  <c r="H623" i="1"/>
  <c r="J623" i="1" s="1"/>
  <c r="K623" i="1" s="1"/>
  <c r="H626" i="1"/>
  <c r="J626" i="1" s="1"/>
  <c r="K626" i="1" s="1"/>
  <c r="H627" i="1"/>
  <c r="J627" i="1" s="1"/>
  <c r="K627" i="1" s="1"/>
  <c r="H628" i="1"/>
  <c r="J628" i="1" s="1"/>
  <c r="K628" i="1" s="1"/>
  <c r="H629" i="1"/>
  <c r="J629" i="1" s="1"/>
  <c r="K629" i="1" s="1"/>
  <c r="H630" i="1"/>
  <c r="J630" i="1" s="1"/>
  <c r="K630" i="1" s="1"/>
  <c r="H631" i="1"/>
  <c r="J631" i="1" s="1"/>
  <c r="K631" i="1" s="1"/>
  <c r="H632" i="1"/>
  <c r="J632" i="1" s="1"/>
  <c r="K632" i="1" s="1"/>
  <c r="H635" i="1"/>
  <c r="J635" i="1" s="1"/>
  <c r="K635" i="1" s="1"/>
  <c r="H636" i="1"/>
  <c r="J636" i="1" s="1"/>
  <c r="K636" i="1" s="1"/>
  <c r="H639" i="1"/>
  <c r="J639" i="1" s="1"/>
  <c r="K639" i="1" s="1"/>
  <c r="H640" i="1"/>
  <c r="J640" i="1" s="1"/>
  <c r="K640" i="1" s="1"/>
  <c r="H641" i="1"/>
  <c r="J641" i="1" s="1"/>
  <c r="K641" i="1" s="1"/>
  <c r="H22" i="1"/>
  <c r="K1679" i="1" l="1"/>
  <c r="K1678" i="1"/>
  <c r="K2073" i="1"/>
  <c r="K2072" i="1"/>
  <c r="K1524" i="1"/>
  <c r="K1523" i="1"/>
  <c r="K1805" i="1"/>
  <c r="K1804" i="1"/>
  <c r="I2141" i="1"/>
  <c r="I2142" i="1" s="1"/>
  <c r="I2143" i="1" s="1"/>
  <c r="I2144" i="1" s="1"/>
  <c r="I2138" i="1"/>
  <c r="J23" i="1"/>
  <c r="K23" i="1" s="1"/>
  <c r="J787" i="1"/>
  <c r="K787" i="1" s="1"/>
  <c r="J889" i="1"/>
  <c r="K889" i="1" s="1"/>
  <c r="J977" i="1"/>
  <c r="K977" i="1" s="1"/>
  <c r="J1011" i="1"/>
  <c r="K1011" i="1" s="1"/>
  <c r="J1037" i="1"/>
  <c r="K1037" i="1" s="1"/>
  <c r="J1055" i="1"/>
  <c r="K1055" i="1" s="1"/>
  <c r="J1064" i="1"/>
  <c r="K1064" i="1" s="1"/>
  <c r="J1073" i="1"/>
  <c r="K1073" i="1" s="1"/>
  <c r="J1083" i="1"/>
  <c r="K1083" i="1" s="1"/>
  <c r="J1197" i="1"/>
  <c r="K1197" i="1" s="1"/>
  <c r="J1205" i="1"/>
  <c r="K1205" i="1" s="1"/>
  <c r="J1255" i="1"/>
  <c r="K1255" i="1" s="1"/>
  <c r="J1272" i="1"/>
  <c r="K1272" i="1" s="1"/>
  <c r="J1299" i="1"/>
  <c r="K1299" i="1" s="1"/>
  <c r="J1326" i="1"/>
  <c r="K1326" i="1" s="1"/>
  <c r="J1372" i="1"/>
  <c r="K1372" i="1" s="1"/>
  <c r="J1457" i="1"/>
  <c r="K1457" i="1" s="1"/>
  <c r="J828" i="1"/>
  <c r="K828" i="1" s="1"/>
  <c r="J924" i="1"/>
  <c r="K924" i="1" s="1"/>
  <c r="J987" i="1"/>
  <c r="K987" i="1" s="1"/>
  <c r="J996" i="1"/>
  <c r="K996" i="1" s="1"/>
  <c r="J1004" i="1"/>
  <c r="K1004" i="1" s="1"/>
  <c r="J1012" i="1"/>
  <c r="K1012" i="1" s="1"/>
  <c r="J1021" i="1"/>
  <c r="K1021" i="1" s="1"/>
  <c r="J1030" i="1"/>
  <c r="K1030" i="1" s="1"/>
  <c r="J1038" i="1"/>
  <c r="K1038" i="1" s="1"/>
  <c r="J1047" i="1"/>
  <c r="K1047" i="1" s="1"/>
  <c r="J1065" i="1"/>
  <c r="K1065" i="1" s="1"/>
  <c r="J1074" i="1"/>
  <c r="K1074" i="1" s="1"/>
  <c r="J1206" i="1"/>
  <c r="K1206" i="1" s="1"/>
  <c r="J1317" i="1"/>
  <c r="K1317" i="1" s="1"/>
  <c r="J1373" i="1"/>
  <c r="K1373" i="1" s="1"/>
  <c r="J1381" i="1"/>
  <c r="K1381" i="1" s="1"/>
  <c r="J1410" i="1"/>
  <c r="K1410" i="1" s="1"/>
  <c r="J1434" i="1"/>
  <c r="K1434" i="1" s="1"/>
  <c r="J1442" i="1"/>
  <c r="K1442" i="1" s="1"/>
  <c r="J829" i="1"/>
  <c r="K829" i="1" s="1"/>
  <c r="J967" i="1"/>
  <c r="K967" i="1" s="1"/>
  <c r="J980" i="1"/>
  <c r="K980" i="1" s="1"/>
  <c r="J1005" i="1"/>
  <c r="K1005" i="1" s="1"/>
  <c r="J1013" i="1"/>
  <c r="K1013" i="1" s="1"/>
  <c r="J1022" i="1"/>
  <c r="K1022" i="1" s="1"/>
  <c r="J1039" i="1"/>
  <c r="K1039" i="1" s="1"/>
  <c r="J1057" i="1"/>
  <c r="K1057" i="1" s="1"/>
  <c r="J1066" i="1"/>
  <c r="K1066" i="1" s="1"/>
  <c r="J1075" i="1"/>
  <c r="K1075" i="1" s="1"/>
  <c r="J1199" i="1"/>
  <c r="K1199" i="1" s="1"/>
  <c r="J1207" i="1"/>
  <c r="K1207" i="1" s="1"/>
  <c r="J1223" i="1"/>
  <c r="K1223" i="1" s="1"/>
  <c r="J1274" i="1"/>
  <c r="K1274" i="1" s="1"/>
  <c r="J1301" i="1"/>
  <c r="K1301" i="1" s="1"/>
  <c r="J1374" i="1"/>
  <c r="K1374" i="1" s="1"/>
  <c r="J1382" i="1"/>
  <c r="K1382" i="1" s="1"/>
  <c r="J1443" i="1"/>
  <c r="K1443" i="1" s="1"/>
  <c r="J1451" i="1"/>
  <c r="K1451" i="1" s="1"/>
  <c r="J1459" i="1"/>
  <c r="K1459" i="1" s="1"/>
  <c r="J736" i="1"/>
  <c r="K736" i="1" s="1"/>
  <c r="K719" i="1" s="1"/>
  <c r="J830" i="1"/>
  <c r="K830" i="1" s="1"/>
  <c r="J909" i="1"/>
  <c r="K909" i="1" s="1"/>
  <c r="J926" i="1"/>
  <c r="K926" i="1" s="1"/>
  <c r="J989" i="1"/>
  <c r="K989" i="1" s="1"/>
  <c r="J998" i="1"/>
  <c r="K998" i="1" s="1"/>
  <c r="J1006" i="1"/>
  <c r="K1006" i="1" s="1"/>
  <c r="J1014" i="1"/>
  <c r="K1014" i="1" s="1"/>
  <c r="J1032" i="1"/>
  <c r="K1032" i="1" s="1"/>
  <c r="J1050" i="1"/>
  <c r="K1050" i="1" s="1"/>
  <c r="J1200" i="1"/>
  <c r="K1200" i="1" s="1"/>
  <c r="J1224" i="1"/>
  <c r="K1224" i="1" s="1"/>
  <c r="J1258" i="1"/>
  <c r="K1258" i="1" s="1"/>
  <c r="J1275" i="1"/>
  <c r="K1275" i="1" s="1"/>
  <c r="J1375" i="1"/>
  <c r="K1375" i="1" s="1"/>
  <c r="J1412" i="1"/>
  <c r="K1412" i="1" s="1"/>
  <c r="J1420" i="1"/>
  <c r="K1420" i="1" s="1"/>
  <c r="J1428" i="1"/>
  <c r="K1428" i="1" s="1"/>
  <c r="J1436" i="1"/>
  <c r="K1436" i="1" s="1"/>
  <c r="J653" i="1"/>
  <c r="K653" i="1" s="1"/>
  <c r="J969" i="1"/>
  <c r="K969" i="1" s="1"/>
  <c r="J982" i="1"/>
  <c r="K982" i="1" s="1"/>
  <c r="J1024" i="1"/>
  <c r="K1024" i="1" s="1"/>
  <c r="J1042" i="1"/>
  <c r="K1042" i="1" s="1"/>
  <c r="J1060" i="1"/>
  <c r="K1060" i="1" s="1"/>
  <c r="J1069" i="1"/>
  <c r="K1069" i="1" s="1"/>
  <c r="J1078" i="1"/>
  <c r="K1078" i="1" s="1"/>
  <c r="J1209" i="1"/>
  <c r="K1209" i="1" s="1"/>
  <c r="J1234" i="1"/>
  <c r="K1234" i="1" s="1"/>
  <c r="J1251" i="1"/>
  <c r="K1251" i="1" s="1"/>
  <c r="J1276" i="1"/>
  <c r="K1276" i="1" s="1"/>
  <c r="J1311" i="1"/>
  <c r="K1311" i="1" s="1"/>
  <c r="J1367" i="1"/>
  <c r="K1367" i="1" s="1"/>
  <c r="J1376" i="1"/>
  <c r="K1376" i="1" s="1"/>
  <c r="J1445" i="1"/>
  <c r="K1445" i="1" s="1"/>
  <c r="J902" i="1"/>
  <c r="K902" i="1" s="1"/>
  <c r="J954" i="1"/>
  <c r="K954" i="1" s="1"/>
  <c r="J983" i="1"/>
  <c r="K983" i="1" s="1"/>
  <c r="J991" i="1"/>
  <c r="K991" i="1" s="1"/>
  <c r="J1000" i="1"/>
  <c r="K1000" i="1" s="1"/>
  <c r="J1008" i="1"/>
  <c r="K1008" i="1" s="1"/>
  <c r="J1017" i="1"/>
  <c r="K1017" i="1" s="1"/>
  <c r="J1025" i="1"/>
  <c r="K1025" i="1" s="1"/>
  <c r="J1034" i="1"/>
  <c r="K1034" i="1" s="1"/>
  <c r="J1052" i="1"/>
  <c r="K1052" i="1" s="1"/>
  <c r="J1202" i="1"/>
  <c r="K1202" i="1" s="1"/>
  <c r="J1210" i="1"/>
  <c r="K1210" i="1" s="1"/>
  <c r="J1226" i="1"/>
  <c r="K1226" i="1" s="1"/>
  <c r="J1235" i="1"/>
  <c r="K1235" i="1" s="1"/>
  <c r="J1277" i="1"/>
  <c r="K1277" i="1" s="1"/>
  <c r="J1377" i="1"/>
  <c r="K1377" i="1" s="1"/>
  <c r="J1438" i="1"/>
  <c r="K1438" i="1" s="1"/>
  <c r="J22" i="1"/>
  <c r="K22" i="1" s="1"/>
  <c r="K21" i="1" s="1"/>
  <c r="J655" i="1"/>
  <c r="K655" i="1" s="1"/>
  <c r="J671" i="1"/>
  <c r="K671" i="1" s="1"/>
  <c r="J929" i="1"/>
  <c r="K929" i="1" s="1"/>
  <c r="J1009" i="1"/>
  <c r="K1009" i="1" s="1"/>
  <c r="J1044" i="1"/>
  <c r="K1044" i="1" s="1"/>
  <c r="J1062" i="1"/>
  <c r="K1062" i="1" s="1"/>
  <c r="J1071" i="1"/>
  <c r="K1071" i="1" s="1"/>
  <c r="J1081" i="1"/>
  <c r="K1081" i="1" s="1"/>
  <c r="J1203" i="1"/>
  <c r="K1203" i="1" s="1"/>
  <c r="J1227" i="1"/>
  <c r="K1227" i="1" s="1"/>
  <c r="J1253" i="1"/>
  <c r="K1253" i="1" s="1"/>
  <c r="J1323" i="1"/>
  <c r="K1323" i="1" s="1"/>
  <c r="J1378" i="1"/>
  <c r="K1378" i="1" s="1"/>
  <c r="J1447" i="1"/>
  <c r="K1447" i="1" s="1"/>
  <c r="J647" i="1"/>
  <c r="K647" i="1" s="1"/>
  <c r="J853" i="1"/>
  <c r="K853" i="1" s="1"/>
  <c r="J904" i="1"/>
  <c r="K904" i="1" s="1"/>
  <c r="J921" i="1"/>
  <c r="K921" i="1" s="1"/>
  <c r="J939" i="1"/>
  <c r="K939" i="1" s="1"/>
  <c r="J985" i="1"/>
  <c r="K985" i="1" s="1"/>
  <c r="J993" i="1"/>
  <c r="K993" i="1" s="1"/>
  <c r="J1002" i="1"/>
  <c r="K1002" i="1" s="1"/>
  <c r="J1019" i="1"/>
  <c r="K1019" i="1" s="1"/>
  <c r="J1027" i="1"/>
  <c r="K1027" i="1" s="1"/>
  <c r="J1036" i="1"/>
  <c r="K1036" i="1" s="1"/>
  <c r="J1045" i="1"/>
  <c r="K1045" i="1" s="1"/>
  <c r="J1054" i="1"/>
  <c r="K1054" i="1" s="1"/>
  <c r="J1204" i="1"/>
  <c r="K1204" i="1" s="1"/>
  <c r="J1212" i="1"/>
  <c r="K1212" i="1" s="1"/>
  <c r="J1228" i="1"/>
  <c r="K1228" i="1" s="1"/>
  <c r="J1237" i="1"/>
  <c r="K1237" i="1" s="1"/>
  <c r="J1254" i="1"/>
  <c r="K1254" i="1" s="1"/>
  <c r="J1271" i="1"/>
  <c r="K1271" i="1" s="1"/>
  <c r="J1338" i="1"/>
  <c r="K1338" i="1" s="1"/>
  <c r="J1371" i="1"/>
  <c r="K1371" i="1" s="1"/>
  <c r="J1379" i="1"/>
  <c r="K1379" i="1" s="1"/>
  <c r="J1408" i="1"/>
  <c r="K1408" i="1" s="1"/>
  <c r="J1416" i="1"/>
  <c r="K1416" i="1" s="1"/>
  <c r="J1440" i="1"/>
  <c r="K1440" i="1" s="1"/>
  <c r="K1469" i="1"/>
  <c r="K1509" i="1"/>
  <c r="K642" i="1" l="1"/>
  <c r="K643" i="1"/>
  <c r="K972" i="1"/>
  <c r="K973" i="1"/>
  <c r="K1404" i="1"/>
  <c r="K1405" i="1"/>
  <c r="K801" i="1"/>
  <c r="K19" i="1" s="1"/>
  <c r="K2136" i="1" s="1"/>
  <c r="K2141" i="1" s="1"/>
  <c r="K2142" i="1" s="1"/>
  <c r="K802" i="1"/>
  <c r="K1193" i="1"/>
  <c r="K1194" i="1"/>
  <c r="K1360" i="1"/>
  <c r="K720" i="1"/>
  <c r="K20" i="1" s="1"/>
  <c r="K2139" i="1" s="1"/>
  <c r="K1361" i="1"/>
  <c r="K1335" i="1"/>
  <c r="K1334" i="1"/>
  <c r="K1295" i="1"/>
  <c r="K1296" i="1"/>
  <c r="K2138" i="1" l="1"/>
  <c r="K2143" i="1"/>
  <c r="K2144" i="1" s="1"/>
</calcChain>
</file>

<file path=xl/sharedStrings.xml><?xml version="1.0" encoding="utf-8"?>
<sst xmlns="http://schemas.openxmlformats.org/spreadsheetml/2006/main" count="11717" uniqueCount="4972">
  <si>
    <t>№пп</t>
  </si>
  <si>
    <t>Обоснование</t>
  </si>
  <si>
    <t>Наименование конструктивных решений (элементов), комплексов (видов) работ</t>
  </si>
  <si>
    <t>Единица измерения</t>
  </si>
  <si>
    <t>Количество (объем работ)</t>
  </si>
  <si>
    <t xml:space="preserve">Цена </t>
  </si>
  <si>
    <t>Номер сметы</t>
  </si>
  <si>
    <t>Позиция сметного расчета</t>
  </si>
  <si>
    <t>На единицу измерения</t>
  </si>
  <si>
    <t>Всего</t>
  </si>
  <si>
    <t>Номер</t>
  </si>
  <si>
    <t>1</t>
  </si>
  <si>
    <t>1.1</t>
  </si>
  <si>
    <t>02-01-01</t>
  </si>
  <si>
    <t>4</t>
  </si>
  <si>
    <t>ТЕР06-01-024-03</t>
  </si>
  <si>
    <t>Устройство стен подвалов и подпорных стен железобетонных высотой: до 3 м, толщиной до 300 мм</t>
  </si>
  <si>
    <t>100 м3</t>
  </si>
  <si>
    <t>1.2</t>
  </si>
  <si>
    <t>4.1</t>
  </si>
  <si>
    <t>ТССЦ-04.1.02.05-0046</t>
  </si>
  <si>
    <t>Бетон тяжелый, крупность заполнителя: 20 мм, класс В25 (М350)</t>
  </si>
  <si>
    <t>м3</t>
  </si>
  <si>
    <t>1.3</t>
  </si>
  <si>
    <t>4.2</t>
  </si>
  <si>
    <t>1.4</t>
  </si>
  <si>
    <t>4.3</t>
  </si>
  <si>
    <t>ТССЦ-08.4.03.02-0001</t>
  </si>
  <si>
    <t>Горячекатаная арматурная сталь гладкая класса А-I, диаметром: 6 мм</t>
  </si>
  <si>
    <t>т</t>
  </si>
  <si>
    <t>1.5</t>
  </si>
  <si>
    <t>4.4</t>
  </si>
  <si>
    <t>ТССЦ-08.4.03.02-0002</t>
  </si>
  <si>
    <t>Горячекатаная арматурная сталь гладкая класса А-I, диаметром: 8 мм</t>
  </si>
  <si>
    <t>1.6</t>
  </si>
  <si>
    <t>4.5</t>
  </si>
  <si>
    <t>ТССЦ-08.4.03.02-0003</t>
  </si>
  <si>
    <t>Горячекатаная арматурная сталь гладкая класса А-I, диаметром: 10 мм</t>
  </si>
  <si>
    <t>1.7</t>
  </si>
  <si>
    <t>4.6</t>
  </si>
  <si>
    <t>ТССЦ-08.4.03.03-0004</t>
  </si>
  <si>
    <t>Горячекатанная арматурная сталь класса А500 С, диаметром: 12 мм</t>
  </si>
  <si>
    <t>1.8</t>
  </si>
  <si>
    <t>4.7</t>
  </si>
  <si>
    <t>ТССЦ-08.4.03.02-0006</t>
  </si>
  <si>
    <t>Горячекатаная арматурная сталь гладкая класса А-I, диаметром: 16-18 мм</t>
  </si>
  <si>
    <t>1.9</t>
  </si>
  <si>
    <t>4.8</t>
  </si>
  <si>
    <t>ТССЦ-08.4.03.02-0007</t>
  </si>
  <si>
    <t>Горячекатаная арматурная сталь гладкая класса А-I, диаметром: 20-22 мм</t>
  </si>
  <si>
    <t>1.10</t>
  </si>
  <si>
    <t>4.9</t>
  </si>
  <si>
    <t>ТССЦ-08.3.07.01-0060</t>
  </si>
  <si>
    <t>Сталь полосовая: 100х10 мм, марка Ст3сп</t>
  </si>
  <si>
    <t>Стена по оси 1, по оси 12 лист 13  24/19-КР2  (2 шт)</t>
  </si>
  <si>
    <t>1.11</t>
  </si>
  <si>
    <t>5</t>
  </si>
  <si>
    <t>ТЕР06-01-031-03</t>
  </si>
  <si>
    <t>Устройство железобетонных стен и перегородок высотой: до 3 м, толщиной 200 мм</t>
  </si>
  <si>
    <t>1.12</t>
  </si>
  <si>
    <t>5.1</t>
  </si>
  <si>
    <t>1.13</t>
  </si>
  <si>
    <t>5.2</t>
  </si>
  <si>
    <t>ТССЦ-04.1.02.01-0009</t>
  </si>
  <si>
    <t>1.14</t>
  </si>
  <si>
    <t>5.3</t>
  </si>
  <si>
    <t>1.15</t>
  </si>
  <si>
    <t>5.4</t>
  </si>
  <si>
    <t>1.16</t>
  </si>
  <si>
    <t>5.5</t>
  </si>
  <si>
    <t>5.6</t>
  </si>
  <si>
    <t>1.17</t>
  </si>
  <si>
    <t>1.18</t>
  </si>
  <si>
    <t>5.7</t>
  </si>
  <si>
    <t>Стена по оси 2, по оси 11  лист 14    24/19-КР2   (2 шт)</t>
  </si>
  <si>
    <t>1.19</t>
  </si>
  <si>
    <t>6</t>
  </si>
  <si>
    <t>1.20</t>
  </si>
  <si>
    <t>6.1</t>
  </si>
  <si>
    <t>Бетон мелкозернистый, класс: В25 (М350)</t>
  </si>
  <si>
    <t>1.21</t>
  </si>
  <si>
    <t>6.2</t>
  </si>
  <si>
    <t>1.22</t>
  </si>
  <si>
    <t>6.3</t>
  </si>
  <si>
    <t>1.23</t>
  </si>
  <si>
    <t>6.4</t>
  </si>
  <si>
    <t>1.24</t>
  </si>
  <si>
    <t>6.5</t>
  </si>
  <si>
    <t>ТССЦ-08.4.03.03-0005</t>
  </si>
  <si>
    <t>Горячекатанная арматурная сталь класса А500 С, диаметром: 14 мм</t>
  </si>
  <si>
    <t>1.25</t>
  </si>
  <si>
    <t>6.6</t>
  </si>
  <si>
    <t>ТССЦ-08.4.03.03-0006</t>
  </si>
  <si>
    <t>Горячекатанная арматурная сталь класса А500 С, диаметром: 16 мм</t>
  </si>
  <si>
    <t>1.26</t>
  </si>
  <si>
    <t>6.7</t>
  </si>
  <si>
    <t>ТССЦ-08.4.03.03-0035</t>
  </si>
  <si>
    <t>Горячекатаная арматурная сталь периодического профиля класса: А-III, диаметром 20-22 мм</t>
  </si>
  <si>
    <t>1.27</t>
  </si>
  <si>
    <t>6.8</t>
  </si>
  <si>
    <t>Стена по оси  3, по оси 10  24/19-КР2  лист 15  (2 шт)</t>
  </si>
  <si>
    <t>1.28</t>
  </si>
  <si>
    <t>7</t>
  </si>
  <si>
    <t>1.29</t>
  </si>
  <si>
    <t>7.1</t>
  </si>
  <si>
    <t>1.30</t>
  </si>
  <si>
    <t>7.2</t>
  </si>
  <si>
    <t>1.31</t>
  </si>
  <si>
    <t>7.3</t>
  </si>
  <si>
    <t>1.32</t>
  </si>
  <si>
    <t>7.4</t>
  </si>
  <si>
    <t>1.33</t>
  </si>
  <si>
    <t>7.5</t>
  </si>
  <si>
    <t>1.34</t>
  </si>
  <si>
    <t>7.6</t>
  </si>
  <si>
    <t>1.35</t>
  </si>
  <si>
    <t>7.7</t>
  </si>
  <si>
    <t>1.36</t>
  </si>
  <si>
    <t>7.8</t>
  </si>
  <si>
    <t>Стена по оси  4, по оси 9  24/19-КР2  лист 15  (2 шт)</t>
  </si>
  <si>
    <t>1.37</t>
  </si>
  <si>
    <t>8</t>
  </si>
  <si>
    <t>1.38</t>
  </si>
  <si>
    <t>8.1</t>
  </si>
  <si>
    <t>1.39</t>
  </si>
  <si>
    <t>8.2</t>
  </si>
  <si>
    <t>1.40</t>
  </si>
  <si>
    <t>8.3</t>
  </si>
  <si>
    <t>1.41</t>
  </si>
  <si>
    <t>8.4</t>
  </si>
  <si>
    <t>1.42</t>
  </si>
  <si>
    <t>8.5</t>
  </si>
  <si>
    <t>1.43</t>
  </si>
  <si>
    <t>8.6</t>
  </si>
  <si>
    <t>8.7</t>
  </si>
  <si>
    <t>1.44</t>
  </si>
  <si>
    <t>1.45</t>
  </si>
  <si>
    <t>8.8</t>
  </si>
  <si>
    <t>Стена по оси  5, по оси 8  24/19-КР2  лист 16   (2 шт)</t>
  </si>
  <si>
    <t>1.46</t>
  </si>
  <si>
    <t>9</t>
  </si>
  <si>
    <t>1.47</t>
  </si>
  <si>
    <t>9.1</t>
  </si>
  <si>
    <t>1.48</t>
  </si>
  <si>
    <t>9.2</t>
  </si>
  <si>
    <t>1.49</t>
  </si>
  <si>
    <t>9.3</t>
  </si>
  <si>
    <t>1.50</t>
  </si>
  <si>
    <t>9.4</t>
  </si>
  <si>
    <t>ТССЦ-08.4.03.03-0003</t>
  </si>
  <si>
    <t>Горячекатанная арматурная сталь класса А500 С, диаметром: 10 мм</t>
  </si>
  <si>
    <t>1.51</t>
  </si>
  <si>
    <t>9.5</t>
  </si>
  <si>
    <t>9.6</t>
  </si>
  <si>
    <t>1.52</t>
  </si>
  <si>
    <t>1.53</t>
  </si>
  <si>
    <t>9.7</t>
  </si>
  <si>
    <t>Стена по оси  6, по оси 7  24/19-КР2  лист 16   (2 шт)</t>
  </si>
  <si>
    <t>1.54</t>
  </si>
  <si>
    <t>10</t>
  </si>
  <si>
    <t>1.55</t>
  </si>
  <si>
    <t>10.1</t>
  </si>
  <si>
    <t>1.56</t>
  </si>
  <si>
    <t>10.2</t>
  </si>
  <si>
    <t>1.57</t>
  </si>
  <si>
    <t>10.3</t>
  </si>
  <si>
    <t>1.58</t>
  </si>
  <si>
    <t>10.4</t>
  </si>
  <si>
    <t>1.59</t>
  </si>
  <si>
    <t>10.5</t>
  </si>
  <si>
    <t>10.6</t>
  </si>
  <si>
    <t>1.60</t>
  </si>
  <si>
    <t>1.61</t>
  </si>
  <si>
    <t>10.7</t>
  </si>
  <si>
    <t>Стена по оси  Б, в осях 2-4, по оси Б в осях  9-11  24/19-КР2  лист 19   (2 шт)</t>
  </si>
  <si>
    <t>1.62</t>
  </si>
  <si>
    <t>11</t>
  </si>
  <si>
    <t>1.63</t>
  </si>
  <si>
    <t>11.1</t>
  </si>
  <si>
    <t>1.64</t>
  </si>
  <si>
    <t>11.2</t>
  </si>
  <si>
    <t>1.65</t>
  </si>
  <si>
    <t>11.3</t>
  </si>
  <si>
    <t>1.66</t>
  </si>
  <si>
    <t>11.4</t>
  </si>
  <si>
    <t>1.67</t>
  </si>
  <si>
    <t>11.5</t>
  </si>
  <si>
    <t>1.68</t>
  </si>
  <si>
    <t>11.6</t>
  </si>
  <si>
    <t>Стена по оси  Е, в осях 1-3, по оси Е в осях  10-12  24/19-КР2  лист 20   (2 шт)</t>
  </si>
  <si>
    <t>1.69</t>
  </si>
  <si>
    <t>12</t>
  </si>
  <si>
    <t>1.70</t>
  </si>
  <si>
    <t>12.1</t>
  </si>
  <si>
    <t>1.71</t>
  </si>
  <si>
    <t>12.2</t>
  </si>
  <si>
    <t>1.72</t>
  </si>
  <si>
    <t>12.3</t>
  </si>
  <si>
    <t>1.73</t>
  </si>
  <si>
    <t>12.4</t>
  </si>
  <si>
    <t>1.74</t>
  </si>
  <si>
    <t>12.5</t>
  </si>
  <si>
    <t>1.75</t>
  </si>
  <si>
    <t>12.6</t>
  </si>
  <si>
    <t>1.76</t>
  </si>
  <si>
    <t>12.7</t>
  </si>
  <si>
    <t>13</t>
  </si>
  <si>
    <t>13.1</t>
  </si>
  <si>
    <t>13.2</t>
  </si>
  <si>
    <t>13.3</t>
  </si>
  <si>
    <t>13.4</t>
  </si>
  <si>
    <t>14</t>
  </si>
  <si>
    <t>14.1</t>
  </si>
  <si>
    <t>14.2</t>
  </si>
  <si>
    <t>14.3</t>
  </si>
  <si>
    <t>14.4</t>
  </si>
  <si>
    <t>15</t>
  </si>
  <si>
    <t>15.1</t>
  </si>
  <si>
    <t>15.2</t>
  </si>
  <si>
    <t>15.3</t>
  </si>
  <si>
    <t>1.77</t>
  </si>
  <si>
    <t>16</t>
  </si>
  <si>
    <t>1.78</t>
  </si>
  <si>
    <t>16.1</t>
  </si>
  <si>
    <t>1.79</t>
  </si>
  <si>
    <t>16.2</t>
  </si>
  <si>
    <t>1.80</t>
  </si>
  <si>
    <t>16.3</t>
  </si>
  <si>
    <t>1.81</t>
  </si>
  <si>
    <t>16.4</t>
  </si>
  <si>
    <t>Стена вид А   24/19-КР2  лист 12</t>
  </si>
  <si>
    <t>1.82</t>
  </si>
  <si>
    <t>17</t>
  </si>
  <si>
    <t>1.83</t>
  </si>
  <si>
    <t>17.1</t>
  </si>
  <si>
    <t>1.84</t>
  </si>
  <si>
    <t>17.2</t>
  </si>
  <si>
    <t>1.85</t>
  </si>
  <si>
    <t>17.3</t>
  </si>
  <si>
    <t>1.86</t>
  </si>
  <si>
    <t>17.4</t>
  </si>
  <si>
    <t>1.87</t>
  </si>
  <si>
    <t>17.5</t>
  </si>
  <si>
    <t>ТССЦ-08.4.03.03-0008</t>
  </si>
  <si>
    <t>Горячекатанная арматурная сталь класса А500 С, диаметром: 20 мм</t>
  </si>
  <si>
    <t>Стена вид  Б, В (лифтовая шахта)  24/19-КР2  лист 13,  20.1</t>
  </si>
  <si>
    <t>1.88</t>
  </si>
  <si>
    <t>18</t>
  </si>
  <si>
    <t>1.89</t>
  </si>
  <si>
    <t>18.1</t>
  </si>
  <si>
    <t>1.90</t>
  </si>
  <si>
    <t>18.2</t>
  </si>
  <si>
    <t>1.91</t>
  </si>
  <si>
    <t>18.3</t>
  </si>
  <si>
    <t>1.92</t>
  </si>
  <si>
    <t>18.4</t>
  </si>
  <si>
    <t>Стена в осях Г-Д/6-7  24/19-КР2  лист   20.1</t>
  </si>
  <si>
    <t>1.93</t>
  </si>
  <si>
    <t>19</t>
  </si>
  <si>
    <t>1.94</t>
  </si>
  <si>
    <t>19.1</t>
  </si>
  <si>
    <t>19.2</t>
  </si>
  <si>
    <t>1.95</t>
  </si>
  <si>
    <t>1.96</t>
  </si>
  <si>
    <t>19.3</t>
  </si>
  <si>
    <t>1.97</t>
  </si>
  <si>
    <t>19.4</t>
  </si>
  <si>
    <t>Стена по оси Б   24/19-КР2  лист 20.3</t>
  </si>
  <si>
    <t>1.98</t>
  </si>
  <si>
    <t>20</t>
  </si>
  <si>
    <t>1.99</t>
  </si>
  <si>
    <t>20.1</t>
  </si>
  <si>
    <t>1.100</t>
  </si>
  <si>
    <t>20.2</t>
  </si>
  <si>
    <t>1.101</t>
  </si>
  <si>
    <t>20.3</t>
  </si>
  <si>
    <t>1.102</t>
  </si>
  <si>
    <t>20.4</t>
  </si>
  <si>
    <t>1.103</t>
  </si>
  <si>
    <t>20.5</t>
  </si>
  <si>
    <t>Стена по оси Г    24/19-КР2  лист 20.3</t>
  </si>
  <si>
    <t>1.104</t>
  </si>
  <si>
    <t>21</t>
  </si>
  <si>
    <t>1.105</t>
  </si>
  <si>
    <t>21.1</t>
  </si>
  <si>
    <t>1.106</t>
  </si>
  <si>
    <t>21.2</t>
  </si>
  <si>
    <t>1.107</t>
  </si>
  <si>
    <t>21.3</t>
  </si>
  <si>
    <t>1.108</t>
  </si>
  <si>
    <t>21.4</t>
  </si>
  <si>
    <t>ТССЦ-08.4.03.03-0002</t>
  </si>
  <si>
    <t>Горячекатанная арматурная сталь класса А500 С, диаметром: 8 мм</t>
  </si>
  <si>
    <t>1.109</t>
  </si>
  <si>
    <t>21.5</t>
  </si>
  <si>
    <t>1.110</t>
  </si>
  <si>
    <t>21.6</t>
  </si>
  <si>
    <t>1.111</t>
  </si>
  <si>
    <t>21.7</t>
  </si>
  <si>
    <t>1.112</t>
  </si>
  <si>
    <t>21.8</t>
  </si>
  <si>
    <t>22</t>
  </si>
  <si>
    <t>22.1</t>
  </si>
  <si>
    <t>22.2</t>
  </si>
  <si>
    <t>22.3</t>
  </si>
  <si>
    <t>23</t>
  </si>
  <si>
    <t>ТЕР08-01-003-05</t>
  </si>
  <si>
    <t>Гидроизоляция стен, фундаментов: боковая оклеечная по выровненной поверхности бутовой кладки, кирпичу и бетону в 2 слоя</t>
  </si>
  <si>
    <t>100 м2</t>
  </si>
  <si>
    <t>23.1</t>
  </si>
  <si>
    <t>ТССЦ-01.2.01.02-0054</t>
  </si>
  <si>
    <t>Битумы нефтяные строительные марки: БН-90/10</t>
  </si>
  <si>
    <t>23.2</t>
  </si>
  <si>
    <t>ТССЦ-01.2.03.03-0013</t>
  </si>
  <si>
    <t>Мастика битумная кровельная горячая</t>
  </si>
  <si>
    <t>23.3</t>
  </si>
  <si>
    <t>ТССЦ-01.2.03.05-0011</t>
  </si>
  <si>
    <t>Праймер битумный ТЕХНОНИКОЛЬ №01</t>
  </si>
  <si>
    <t>л</t>
  </si>
  <si>
    <t>23.4</t>
  </si>
  <si>
    <t>ТССЦ-12.1.02.03-0195</t>
  </si>
  <si>
    <t>Техноэласт: ЭПП</t>
  </si>
  <si>
    <t>м2</t>
  </si>
  <si>
    <t>1.113</t>
  </si>
  <si>
    <t>24</t>
  </si>
  <si>
    <t>ТЕР06-01-041-01</t>
  </si>
  <si>
    <t>Устройство перекрытий безбалочных толщиной: до 200 мм на высоте от опорной площади до 6 м</t>
  </si>
  <si>
    <t>1.114</t>
  </si>
  <si>
    <t>24.1</t>
  </si>
  <si>
    <t>1.115</t>
  </si>
  <si>
    <t>24.2</t>
  </si>
  <si>
    <t>1.116</t>
  </si>
  <si>
    <t>24.3</t>
  </si>
  <si>
    <t>24.4</t>
  </si>
  <si>
    <t>1.117</t>
  </si>
  <si>
    <t>1.118</t>
  </si>
  <si>
    <t>24.5</t>
  </si>
  <si>
    <t>1.119</t>
  </si>
  <si>
    <t>24.6</t>
  </si>
  <si>
    <t>ТССЦ-08.4.03.03-0007</t>
  </si>
  <si>
    <t>Горячекатанная арматурная сталь класса А500 С, диаметром: 18 мм</t>
  </si>
  <si>
    <t>Перекрытия на отм. +2,7  лист  26  24/19-КР2</t>
  </si>
  <si>
    <t>1.120</t>
  </si>
  <si>
    <t>25</t>
  </si>
  <si>
    <t>1.121</t>
  </si>
  <si>
    <t>25.1</t>
  </si>
  <si>
    <t>1.122</t>
  </si>
  <si>
    <t>25.2</t>
  </si>
  <si>
    <t>1.123</t>
  </si>
  <si>
    <t>25.3</t>
  </si>
  <si>
    <t>25.4</t>
  </si>
  <si>
    <t>1.124</t>
  </si>
  <si>
    <t>25.5</t>
  </si>
  <si>
    <t>1.125</t>
  </si>
  <si>
    <t>ТССЦ-08.4.03.03-0009</t>
  </si>
  <si>
    <t>Горячекатанная арматурная сталь класса А500 С, диаметром: 25 мм</t>
  </si>
  <si>
    <t>Перекрытия типового этажа (7 этажей)  лист 29  24/19-КР2</t>
  </si>
  <si>
    <t>1.126</t>
  </si>
  <si>
    <t>26</t>
  </si>
  <si>
    <t>1.127</t>
  </si>
  <si>
    <t>26.1</t>
  </si>
  <si>
    <t>1.128</t>
  </si>
  <si>
    <t>26.2</t>
  </si>
  <si>
    <t>1.129</t>
  </si>
  <si>
    <t>26.3</t>
  </si>
  <si>
    <t>1.130</t>
  </si>
  <si>
    <t>26.4</t>
  </si>
  <si>
    <t>1.131</t>
  </si>
  <si>
    <t>26.5</t>
  </si>
  <si>
    <t>1.132</t>
  </si>
  <si>
    <t>26.6</t>
  </si>
  <si>
    <t>26.7</t>
  </si>
  <si>
    <t>1.133</t>
  </si>
  <si>
    <t>1.134</t>
  </si>
  <si>
    <t>26.8</t>
  </si>
  <si>
    <t>1.135</t>
  </si>
  <si>
    <t>27</t>
  </si>
  <si>
    <t>ТЕР06-01-015-07</t>
  </si>
  <si>
    <t>Установка закладных деталей весом: до 4 кг</t>
  </si>
  <si>
    <t>1.136</t>
  </si>
  <si>
    <t>27.1</t>
  </si>
  <si>
    <t>ТССЦ-08.4.01.02-0011</t>
  </si>
  <si>
    <t>Детали закладные и накладные изготовленные: без применения сварки, гнутья, сверления (пробивки) отверстий поставляемые отдельно</t>
  </si>
  <si>
    <t>Перекрытия низ на отм +26,700  лист 23  24/19-КР2</t>
  </si>
  <si>
    <t>1.137</t>
  </si>
  <si>
    <t>28</t>
  </si>
  <si>
    <t>1.138</t>
  </si>
  <si>
    <t>28.1</t>
  </si>
  <si>
    <t>1.139</t>
  </si>
  <si>
    <t>28.2</t>
  </si>
  <si>
    <t>1.140</t>
  </si>
  <si>
    <t>28.3</t>
  </si>
  <si>
    <t>1.141</t>
  </si>
  <si>
    <t>28.4</t>
  </si>
  <si>
    <t>1.142</t>
  </si>
  <si>
    <t>28.5</t>
  </si>
  <si>
    <t>1.143</t>
  </si>
  <si>
    <t>28.6</t>
  </si>
  <si>
    <t>1.144</t>
  </si>
  <si>
    <t>28.7</t>
  </si>
  <si>
    <t>1.145</t>
  </si>
  <si>
    <t>28.8</t>
  </si>
  <si>
    <t>1.146</t>
  </si>
  <si>
    <t>28.9</t>
  </si>
  <si>
    <t>Перекрытия низ на отм +27.500  лист 30  24/19-КР2</t>
  </si>
  <si>
    <t>1.147</t>
  </si>
  <si>
    <t>29</t>
  </si>
  <si>
    <t>1.148</t>
  </si>
  <si>
    <t>29.1</t>
  </si>
  <si>
    <t>1.149</t>
  </si>
  <si>
    <t>29.2</t>
  </si>
  <si>
    <t>1.150</t>
  </si>
  <si>
    <t>29.3</t>
  </si>
  <si>
    <t>1.151</t>
  </si>
  <si>
    <t>29.4</t>
  </si>
  <si>
    <t>Перекрытия низ на отм +29.500 лист 30  24/19-КР2</t>
  </si>
  <si>
    <t>1.152</t>
  </si>
  <si>
    <t>30</t>
  </si>
  <si>
    <t>1.153</t>
  </si>
  <si>
    <t>30.1</t>
  </si>
  <si>
    <t>1.154</t>
  </si>
  <si>
    <t>30.2</t>
  </si>
  <si>
    <t>1.155</t>
  </si>
  <si>
    <t>30.3</t>
  </si>
  <si>
    <t>1.156</t>
  </si>
  <si>
    <t>30.4</t>
  </si>
  <si>
    <t>Лестница (площадки)      24/19-КР2    лист 33</t>
  </si>
  <si>
    <t>1.157</t>
  </si>
  <si>
    <t>31</t>
  </si>
  <si>
    <t>1.158</t>
  </si>
  <si>
    <t>31.1</t>
  </si>
  <si>
    <t>1.159</t>
  </si>
  <si>
    <t>31.2</t>
  </si>
  <si>
    <t>1.160</t>
  </si>
  <si>
    <t>31.3</t>
  </si>
  <si>
    <t>1.161</t>
  </si>
  <si>
    <t>31.4</t>
  </si>
  <si>
    <t>1.162</t>
  </si>
  <si>
    <t>31.5</t>
  </si>
  <si>
    <t>1.163</t>
  </si>
  <si>
    <t>32</t>
  </si>
  <si>
    <t>ТЕР07-05-014-04</t>
  </si>
  <si>
    <t>Установка маршей: без сварки массой более 1 т</t>
  </si>
  <si>
    <t>100 шт</t>
  </si>
  <si>
    <t>1.164</t>
  </si>
  <si>
    <t>32.1</t>
  </si>
  <si>
    <t>ТССЦ-05.1.07.09-0005</t>
  </si>
  <si>
    <t>Лестничные марши: 1ЛМ 30.12.15-4 /бетон В22,5 (М300), объем 0,68 м3, расход арматуры 18,31 кг/ (серия 1.151.1-7 выпуск 1)</t>
  </si>
  <si>
    <t>шт</t>
  </si>
  <si>
    <t>1.165</t>
  </si>
  <si>
    <t>33</t>
  </si>
  <si>
    <t>ТЕР07-05-016-01</t>
  </si>
  <si>
    <t>Устройство металлических ограждений: с поручнями из твердолиственных пород</t>
  </si>
  <si>
    <t>100 м</t>
  </si>
  <si>
    <t>1.166</t>
  </si>
  <si>
    <t>33.1</t>
  </si>
  <si>
    <t>ТССЦ-11.1.01.15-0012</t>
  </si>
  <si>
    <t>Поручни из древесины тип: П-1 размером 26х75 мм</t>
  </si>
  <si>
    <t>м</t>
  </si>
  <si>
    <t>Бетонные площадки на кровле  24/19-КР2  лист 38</t>
  </si>
  <si>
    <t>1.167</t>
  </si>
  <si>
    <t>34</t>
  </si>
  <si>
    <t>ТЕР06-01-001-16</t>
  </si>
  <si>
    <t>Устройство фундаментных плит железобетонных: плоских</t>
  </si>
  <si>
    <t>1.168</t>
  </si>
  <si>
    <t>34.1</t>
  </si>
  <si>
    <t>ТССЦ-04.1.02.05-0006</t>
  </si>
  <si>
    <t>Бетон тяжелый, класс: В15 (М200)</t>
  </si>
  <si>
    <t>1.169</t>
  </si>
  <si>
    <t>34.2</t>
  </si>
  <si>
    <t>Монолитные приямки ПР-1, ПР-2, ПР-3   24/19-КР2   лист 44-48</t>
  </si>
  <si>
    <t>1.170</t>
  </si>
  <si>
    <t>35</t>
  </si>
  <si>
    <t>ТЕР06-01-062-04</t>
  </si>
  <si>
    <t>Устройство стен и плоских днищ при толщине: более 150 мм прямоугольных сооружений</t>
  </si>
  <si>
    <t>1.171</t>
  </si>
  <si>
    <t>35.1</t>
  </si>
  <si>
    <t>35.2</t>
  </si>
  <si>
    <t>1.172</t>
  </si>
  <si>
    <t>36</t>
  </si>
  <si>
    <t>1.173</t>
  </si>
  <si>
    <t>36.1</t>
  </si>
  <si>
    <t>ТССЦ-08.4.01.02-0001</t>
  </si>
  <si>
    <t>Детали закладные весом до 1 килограмма</t>
  </si>
  <si>
    <t>Лестница металлическая ЛС-1   24/19-КР2   (стремянка серийного производства)</t>
  </si>
  <si>
    <t>1.174</t>
  </si>
  <si>
    <t>37</t>
  </si>
  <si>
    <t>ТЕР09-03-029-01</t>
  </si>
  <si>
    <t>Монтаж лестниц прямолинейных и криволинейных, пожарных с ограждением</t>
  </si>
  <si>
    <t>1.175</t>
  </si>
  <si>
    <t>37.1</t>
  </si>
  <si>
    <t>ТССЦ-07.2.05.01-0032</t>
  </si>
  <si>
    <t>Ограждения лестничных проемов, лестничные марши, пожарные лестницы</t>
  </si>
  <si>
    <t>Лестница металлическая ЛС-2    24/19-КР2  лист 58</t>
  </si>
  <si>
    <t>1.176</t>
  </si>
  <si>
    <t>38</t>
  </si>
  <si>
    <t>1.177</t>
  </si>
  <si>
    <t>38.1</t>
  </si>
  <si>
    <t>1.178</t>
  </si>
  <si>
    <t>38.2</t>
  </si>
  <si>
    <t>ТССЦ-01.7.15.02-0071</t>
  </si>
  <si>
    <t>Болты распорные МР 12х100</t>
  </si>
  <si>
    <t>1.179</t>
  </si>
  <si>
    <t>39</t>
  </si>
  <si>
    <t>ТЕР13-03-002-04</t>
  </si>
  <si>
    <t>Огрунтовка металлических поверхностей за один раз: грунтовкой ГФ-021</t>
  </si>
  <si>
    <t>1.180</t>
  </si>
  <si>
    <t>40</t>
  </si>
  <si>
    <t>ТЕР13-03-004-26</t>
  </si>
  <si>
    <t>Окраска металлических огрунтованных поверхностей: эмалью ПФ-115</t>
  </si>
  <si>
    <t>Перемычки ПМ17,  ПМ19, ПМ 25    лист  42, 37   24/19-КР2</t>
  </si>
  <si>
    <t>1.181</t>
  </si>
  <si>
    <t>41</t>
  </si>
  <si>
    <t>ТЕР06-01-034-09</t>
  </si>
  <si>
    <t>Устройство перемычек</t>
  </si>
  <si>
    <t>1.182</t>
  </si>
  <si>
    <t>41.1</t>
  </si>
  <si>
    <t>1.183</t>
  </si>
  <si>
    <t>41.2</t>
  </si>
  <si>
    <t>1.184</t>
  </si>
  <si>
    <t>41.3</t>
  </si>
  <si>
    <t>Металлические перемычки ПМ 12, ПМ 14   24/19-КР2  лист 42, 37</t>
  </si>
  <si>
    <t>1.185</t>
  </si>
  <si>
    <t>42</t>
  </si>
  <si>
    <t>ТЕРр53-25-1</t>
  </si>
  <si>
    <t>Устройство металлических перемычек в стенах существующих зданий</t>
  </si>
  <si>
    <t>1.186</t>
  </si>
  <si>
    <t>42.1</t>
  </si>
  <si>
    <t>ТССЦ-08.3.05.02-0021</t>
  </si>
  <si>
    <t>Прокат тонколистовой горячекатаный в листах с обрезными кромками шириной от 1200 до 1300 мм, толщиной 3,2-3,9 мм, сталь марки: С235</t>
  </si>
  <si>
    <t>1.187</t>
  </si>
  <si>
    <t>42.2</t>
  </si>
  <si>
    <t>ТССЦ-08.3.08.03-0001</t>
  </si>
  <si>
    <t>Прокат угловой горячекатаный нормальной точности прокатки немерной длины из стали: С235</t>
  </si>
  <si>
    <t>Парапет  24/19-КР2   лист 34</t>
  </si>
  <si>
    <t>1.188</t>
  </si>
  <si>
    <t>43</t>
  </si>
  <si>
    <t>1.189</t>
  </si>
  <si>
    <t>43.1</t>
  </si>
  <si>
    <t>1.190</t>
  </si>
  <si>
    <t>43.2</t>
  </si>
  <si>
    <t>1.191</t>
  </si>
  <si>
    <t>43.3</t>
  </si>
  <si>
    <t>1.192</t>
  </si>
  <si>
    <t>43.4</t>
  </si>
  <si>
    <t>ТССЦ-08.1.02.17-0081</t>
  </si>
  <si>
    <t>Сетка сварная из арматурной проволоки диаметром: 3,0 мм, без покрытия, 50х50 мм</t>
  </si>
  <si>
    <t>Входная группа  лист 50,52   24/19-КР2</t>
  </si>
  <si>
    <t>1.193</t>
  </si>
  <si>
    <t>44</t>
  </si>
  <si>
    <t>1.194</t>
  </si>
  <si>
    <t>44.1</t>
  </si>
  <si>
    <t>Бетон тяжелый, крупность заполнителя: 20 мм, класс В25 (М350) (сульфатостойкий)</t>
  </si>
  <si>
    <t>1.195</t>
  </si>
  <si>
    <t>44.2</t>
  </si>
  <si>
    <t>1.196</t>
  </si>
  <si>
    <t>44.3</t>
  </si>
  <si>
    <t>1.197</t>
  </si>
  <si>
    <t>45</t>
  </si>
  <si>
    <t>ТЕР08-01-003-07</t>
  </si>
  <si>
    <t>Гидроизоляция боковая обмазочная битумная в 2 слоя по выровненной поверхности бутовой кладки, кирпичу, бетону</t>
  </si>
  <si>
    <t>1.198</t>
  </si>
  <si>
    <t>46</t>
  </si>
  <si>
    <t>ТЕР09-03-014-01</t>
  </si>
  <si>
    <t>Монтаж связей и распорок из одиночных и парных уголков, гнутосварных профилей для пролетов: до 24 м при высоте здания до 25 м</t>
  </si>
  <si>
    <t>1.199</t>
  </si>
  <si>
    <t>46.1</t>
  </si>
  <si>
    <t>ТССЦ-23.3.08.01-0131</t>
  </si>
  <si>
    <t>Трубы стальные квадратные из стали марки ст1-3сп/пс размером: 150х150 мм, толщина стенки 4 мм</t>
  </si>
  <si>
    <t>1.200</t>
  </si>
  <si>
    <t>47</t>
  </si>
  <si>
    <t>1.201</t>
  </si>
  <si>
    <t>47.1</t>
  </si>
  <si>
    <t>1.202</t>
  </si>
  <si>
    <t>47.2</t>
  </si>
  <si>
    <t>1.203</t>
  </si>
  <si>
    <t>47.3</t>
  </si>
  <si>
    <t>Входная группа  (элементы металлических конструкций входной группы) лист 52  24/19-КР2</t>
  </si>
  <si>
    <t>1.204</t>
  </si>
  <si>
    <t>48</t>
  </si>
  <si>
    <t>1.205</t>
  </si>
  <si>
    <t>48.1</t>
  </si>
  <si>
    <t>ТССЦ-23.3.08.01-0129</t>
  </si>
  <si>
    <t>Трубы стальные квадратные из стали марки ст1-3сп/пс размером: 140х140 мм, толщина стенки 5 мм</t>
  </si>
  <si>
    <t>1.206</t>
  </si>
  <si>
    <t>48.2</t>
  </si>
  <si>
    <t>ТССЦ-08.3.01.01-0005</t>
  </si>
  <si>
    <t>Двутавры, сталь полуспокойная, № 20</t>
  </si>
  <si>
    <t>1.207</t>
  </si>
  <si>
    <t>49</t>
  </si>
  <si>
    <t>1.208</t>
  </si>
  <si>
    <t>49.1</t>
  </si>
  <si>
    <t>ТССЦ-08.3.07.01-0059</t>
  </si>
  <si>
    <t>Сталь полосовая: 100х10 мм, марка 45</t>
  </si>
  <si>
    <t>1.209</t>
  </si>
  <si>
    <t>50</t>
  </si>
  <si>
    <t>ТЕР09-04-002-01</t>
  </si>
  <si>
    <t>Монтаж кровельного покрытия: из профилированного листа при высоте здания до 25 м</t>
  </si>
  <si>
    <t>1.210</t>
  </si>
  <si>
    <t>50.1</t>
  </si>
  <si>
    <t>ТССЦ-08.3.09.01-0097</t>
  </si>
  <si>
    <t>Профнастил оцинкованный: Н60-845-0,8</t>
  </si>
  <si>
    <t>Лестница наружная Лн-1(вход в подвал)  лист 48  24/19-КР2</t>
  </si>
  <si>
    <t>1.211</t>
  </si>
  <si>
    <t>51</t>
  </si>
  <si>
    <t>ТЕР06-01-111-01</t>
  </si>
  <si>
    <t>Устройство лестничных маршей в опалубке типа "Дока": прямоугольных</t>
  </si>
  <si>
    <t>1.212</t>
  </si>
  <si>
    <t>51.1</t>
  </si>
  <si>
    <t>1.213</t>
  </si>
  <si>
    <t>51.2</t>
  </si>
  <si>
    <t>1.214</t>
  </si>
  <si>
    <t>51.3</t>
  </si>
  <si>
    <t>1.215</t>
  </si>
  <si>
    <t>51.4</t>
  </si>
  <si>
    <t>1.216</t>
  </si>
  <si>
    <t>51.5</t>
  </si>
  <si>
    <t>1.217</t>
  </si>
  <si>
    <t>52</t>
  </si>
  <si>
    <t>1.218</t>
  </si>
  <si>
    <t>52.1</t>
  </si>
  <si>
    <t>Гидроизоляция  Лист 2 24/19-КР2</t>
  </si>
  <si>
    <t>1.219</t>
  </si>
  <si>
    <t>53</t>
  </si>
  <si>
    <t>1.220</t>
  </si>
  <si>
    <t>53.1</t>
  </si>
  <si>
    <t>53.2</t>
  </si>
  <si>
    <t>53.3</t>
  </si>
  <si>
    <t>53.4</t>
  </si>
  <si>
    <t>2</t>
  </si>
  <si>
    <t>Узлы кладки и обрамление проемов  лист 35,36,37,42  24/19-КР2</t>
  </si>
  <si>
    <t>2.1</t>
  </si>
  <si>
    <t>54</t>
  </si>
  <si>
    <t>ТЕР07-07-005-01</t>
  </si>
  <si>
    <t>Обрамление дверных проемов в перегородках из асбестоцементных экструзионных панелей металлическими швеллерами</t>
  </si>
  <si>
    <t>2.2</t>
  </si>
  <si>
    <t>55</t>
  </si>
  <si>
    <t>ТЕРр56-23-1</t>
  </si>
  <si>
    <t>Обрамление проемов угловой сталью</t>
  </si>
  <si>
    <t>2.3</t>
  </si>
  <si>
    <t>56</t>
  </si>
  <si>
    <t>ТЕР46-08-012-02</t>
  </si>
  <si>
    <t>Установка анкеров в отверстия глубиной 100 мм с применением смесей серии MASTERFLOW, диаметр анкера: 10 мм</t>
  </si>
  <si>
    <t>2.4</t>
  </si>
  <si>
    <t>56.1</t>
  </si>
  <si>
    <t>ТССЦ-01.7.15.02-0002</t>
  </si>
  <si>
    <t>Анкер-болт для крепления кронштейнов размер 10х100 мм</t>
  </si>
  <si>
    <t>2.5</t>
  </si>
  <si>
    <t>57</t>
  </si>
  <si>
    <t>ТЕР07-05-039-01</t>
  </si>
  <si>
    <t>Устройство герметизации горизонтальных и вертикальных стыков стеновых панелей прокладками на клее в один ряд</t>
  </si>
  <si>
    <t>2.6</t>
  </si>
  <si>
    <t>57.1</t>
  </si>
  <si>
    <t>ТССЦ-01.7.07.14-0001</t>
  </si>
  <si>
    <t>Гермит (шнур диаметром 40 мм)</t>
  </si>
  <si>
    <t>кг</t>
  </si>
  <si>
    <t>2.7</t>
  </si>
  <si>
    <t>57.2</t>
  </si>
  <si>
    <t>ТССЦ-12.2.03.14-0013</t>
  </si>
  <si>
    <t>Жгут уплотнительный "Стенофлекс" (в бухте), диаметром: 40 мм</t>
  </si>
  <si>
    <t>3</t>
  </si>
  <si>
    <t>Перегородки    Лист 35  24/19-КР2
 24/19-КР2</t>
  </si>
  <si>
    <t>Подвал</t>
  </si>
  <si>
    <t>3.1</t>
  </si>
  <si>
    <t>58</t>
  </si>
  <si>
    <t>ТЕР08-02-001-07</t>
  </si>
  <si>
    <t>Кладка стен кирпичных внутренних: при высоте этажа до 4 м</t>
  </si>
  <si>
    <t>3.2</t>
  </si>
  <si>
    <t>58.1</t>
  </si>
  <si>
    <t>ТССЦ-06.1.01.05-0015</t>
  </si>
  <si>
    <t>Кирпич керамический лицевой, размером 250х120х65 мм, марка: 100</t>
  </si>
  <si>
    <t>1000 шт</t>
  </si>
  <si>
    <t>3.3</t>
  </si>
  <si>
    <t>59</t>
  </si>
  <si>
    <t>ТЕР08-02-007-01</t>
  </si>
  <si>
    <t>Армирование кладки стен и других конструкций</t>
  </si>
  <si>
    <t>3.4</t>
  </si>
  <si>
    <t>59.1</t>
  </si>
  <si>
    <t>ТССЦ-08.3.05.02-0055</t>
  </si>
  <si>
    <t>Сталь листовая горячекатаная марки Ст3 толщиной: 3,0 мм</t>
  </si>
  <si>
    <t>3.5</t>
  </si>
  <si>
    <t>60</t>
  </si>
  <si>
    <t>3.6</t>
  </si>
  <si>
    <t>60.1</t>
  </si>
  <si>
    <t>ТССЦ-08.4.03.04-0001</t>
  </si>
  <si>
    <t>Горячекатаная арматурная сталь класса: А-I, А-II, А-III</t>
  </si>
  <si>
    <t>3.7</t>
  </si>
  <si>
    <t>61</t>
  </si>
  <si>
    <t>ТЕР06-01-015-03</t>
  </si>
  <si>
    <t>Установка анкерных болтов: при бетонировании со связями из арматуры</t>
  </si>
  <si>
    <t>3.8</t>
  </si>
  <si>
    <t>62</t>
  </si>
  <si>
    <t>ТЕР08-03-004-01</t>
  </si>
  <si>
    <t>Кладка стен из газобетонных блоков на клее без облицовки толщиной: 400 мм при высоте этажа до 4 м</t>
  </si>
  <si>
    <t>3.9</t>
  </si>
  <si>
    <t>62.1</t>
  </si>
  <si>
    <t>ТССЦ-14.1.06.02-0020</t>
  </si>
  <si>
    <t>Клей монтажный "YTONG" для укладки блоков и плит из ячеистых бетонов</t>
  </si>
  <si>
    <t>3.10</t>
  </si>
  <si>
    <t>62.2</t>
  </si>
  <si>
    <t>ТССЦ-05.2.02.09-0011</t>
  </si>
  <si>
    <t>Блоки из ячеистых бетонов стеновые 1 категории, объемная масса: 500 кг/м3, класс В 1,5</t>
  </si>
  <si>
    <t>Перегородки 1-го этажа</t>
  </si>
  <si>
    <t>3.11</t>
  </si>
  <si>
    <t>63</t>
  </si>
  <si>
    <t>3.12</t>
  </si>
  <si>
    <t>63.1</t>
  </si>
  <si>
    <t>3.13</t>
  </si>
  <si>
    <t>64</t>
  </si>
  <si>
    <t>3.14</t>
  </si>
  <si>
    <t>64.1</t>
  </si>
  <si>
    <t>3.15</t>
  </si>
  <si>
    <t>64.2</t>
  </si>
  <si>
    <t>3.16</t>
  </si>
  <si>
    <t>65</t>
  </si>
  <si>
    <t>3.17</t>
  </si>
  <si>
    <t>65.1</t>
  </si>
  <si>
    <t>ТССЦ-08.4.03.01-0011</t>
  </si>
  <si>
    <t>Проволока арматурная из низкоуглеродистой стали Вр-I, диаметром: 4 мм</t>
  </si>
  <si>
    <t>Перегородки типовых этажей</t>
  </si>
  <si>
    <t>3.18</t>
  </si>
  <si>
    <t>66</t>
  </si>
  <si>
    <t>3.19</t>
  </si>
  <si>
    <t>66.1</t>
  </si>
  <si>
    <t>3.20</t>
  </si>
  <si>
    <t>67</t>
  </si>
  <si>
    <t>3.21</t>
  </si>
  <si>
    <t>67.1</t>
  </si>
  <si>
    <t>3.22</t>
  </si>
  <si>
    <t>67.2</t>
  </si>
  <si>
    <t>3.23</t>
  </si>
  <si>
    <t>68</t>
  </si>
  <si>
    <t>3.24</t>
  </si>
  <si>
    <t>68.1</t>
  </si>
  <si>
    <t>3.25</t>
  </si>
  <si>
    <t>69</t>
  </si>
  <si>
    <t>3.26</t>
  </si>
  <si>
    <t>69.1</t>
  </si>
  <si>
    <t>ТССЦ-23.3.08.01-0123</t>
  </si>
  <si>
    <t>Трубы стальные квадратные из стали марки ст1-3сп/пс размером: 100х100 мм, толщина стенки 6 мм</t>
  </si>
  <si>
    <t>3.27</t>
  </si>
  <si>
    <t>70</t>
  </si>
  <si>
    <t>3.28</t>
  </si>
  <si>
    <t>70.1</t>
  </si>
  <si>
    <t>3.29</t>
  </si>
  <si>
    <t>81</t>
  </si>
  <si>
    <t>82</t>
  </si>
  <si>
    <t>83</t>
  </si>
  <si>
    <t>Фасад  лист 1, 9  24/19-АР</t>
  </si>
  <si>
    <t>71</t>
  </si>
  <si>
    <t>ТЕР08-07-001-02</t>
  </si>
  <si>
    <t>Установка и разборка наружных инвентарных лесов высотой до 16 м: трубчатых для прочих отделочных работ</t>
  </si>
  <si>
    <t>72</t>
  </si>
  <si>
    <t>ТЕР08-07-001-04</t>
  </si>
  <si>
    <t>На каждые последующие 4 м высоты наружных инвентарных лесов добавлять: к расценкам 08-07-001-01, 08-07-001-02</t>
  </si>
  <si>
    <t>73</t>
  </si>
  <si>
    <t>ТЕР15-01-080-02</t>
  </si>
  <si>
    <t>Устройство наружной теплоизоляции зданий с тонкой штукатуркой по утеплителю толщиной плит до: 100 мм</t>
  </si>
  <si>
    <t>73.1</t>
  </si>
  <si>
    <t>ТССЦ-12.2.05.05-0029</t>
  </si>
  <si>
    <t>Плиты минераловатные на синтетическом связующем Техно (ТУ 5762-043-17925162-2006), марки: ТЕХНОЛАЙТ ЭКСТРА</t>
  </si>
  <si>
    <t>Цоколь</t>
  </si>
  <si>
    <t>74</t>
  </si>
  <si>
    <t>ТЕР11-01-004-09</t>
  </si>
  <si>
    <t>Устройство гидроизоляции обмазочной: в один слой праймером</t>
  </si>
  <si>
    <t>75</t>
  </si>
  <si>
    <t>ТЕР11-01-006-01</t>
  </si>
  <si>
    <t>Устройство гидроизоляции полимерцементным составом толщиной слоя 30 мм: на ГКЖ-10 (применительно)</t>
  </si>
  <si>
    <t>76</t>
  </si>
  <si>
    <t>76.1</t>
  </si>
  <si>
    <t>ТССЦ-12.2.05.09-0044</t>
  </si>
  <si>
    <t>Плиты теплоизоляционные из экструзионного вспененного полистирола ПЕНОПЛЭКС-45</t>
  </si>
  <si>
    <t>Цоколь в грунте</t>
  </si>
  <si>
    <t>77</t>
  </si>
  <si>
    <t>4.10</t>
  </si>
  <si>
    <t>78</t>
  </si>
  <si>
    <t>ТЕР26-01-041-01</t>
  </si>
  <si>
    <t>Изоляция изделиями из пенопласта на битуме холодных поверхностей: стен и колонн прямоугольных</t>
  </si>
  <si>
    <t>4.11</t>
  </si>
  <si>
    <t>78.1</t>
  </si>
  <si>
    <t>Кровля  лист 1, 8., 9   24/19-АР</t>
  </si>
  <si>
    <t>79</t>
  </si>
  <si>
    <t>ТЕР29-01-220-01</t>
  </si>
  <si>
    <t>Затирка бетонных поверхностей</t>
  </si>
  <si>
    <t>80</t>
  </si>
  <si>
    <t>ТЕР12-01-015-03</t>
  </si>
  <si>
    <t>Устройство пароизоляции: прокладочной в один слой</t>
  </si>
  <si>
    <t>ТЕР12-01-013-05</t>
  </si>
  <si>
    <t>Утепление покрытий плитами: из легких (ячеистых) бетонов или фибролита насухо</t>
  </si>
  <si>
    <t>ТССЦ-12.2.05.09-0041</t>
  </si>
  <si>
    <t>Плиты теплоизоляционные из экструдированного пенополистерола "Тимплэкс", Тип 35, толщина 50 мм</t>
  </si>
  <si>
    <t>ТССЦ-02.3.01.02-0015</t>
  </si>
  <si>
    <t>Песок природный для строительных: работ средний</t>
  </si>
  <si>
    <t>ТЕР12-01-014-02</t>
  </si>
  <si>
    <t>Утепление покрытий: керамзитом</t>
  </si>
  <si>
    <t>ТССЦ-02.2.01.03-0001</t>
  </si>
  <si>
    <t>Гравий керамзитовый, фракция: 5-10 мм, марка 250</t>
  </si>
  <si>
    <t>5.8</t>
  </si>
  <si>
    <t>5.9</t>
  </si>
  <si>
    <t>84</t>
  </si>
  <si>
    <t>ТЕР12-01-017-01</t>
  </si>
  <si>
    <t>Устройство выравнивающих стяжек: цементно-песчаных толщиной 15 мм</t>
  </si>
  <si>
    <t>5.10</t>
  </si>
  <si>
    <t>ТССЦ-04.3.01.09-0015</t>
  </si>
  <si>
    <t>Раствор готовый кладочный цементный марки: 150</t>
  </si>
  <si>
    <t>5.11</t>
  </si>
  <si>
    <t>85</t>
  </si>
  <si>
    <t>ТЕР12-01-017-02</t>
  </si>
  <si>
    <t>Устройство выравнивающих стяжек: на каждый 1 мм изменения толщины добавлять или исключать к расценке 12-01-017-01</t>
  </si>
  <si>
    <t>5.12</t>
  </si>
  <si>
    <t>5.13</t>
  </si>
  <si>
    <t>86</t>
  </si>
  <si>
    <t>ТЕР06-01-015-10</t>
  </si>
  <si>
    <t>Армирование подстилающих слоев и набетонок</t>
  </si>
  <si>
    <t>5.14</t>
  </si>
  <si>
    <t>86.1</t>
  </si>
  <si>
    <t>ТССЦ-08.1.02.17-0094</t>
  </si>
  <si>
    <t>Сетка сварная из арматурной проволоки диаметром: 4,0 мм, без покрытия, 150х150 мм</t>
  </si>
  <si>
    <t>5.15</t>
  </si>
  <si>
    <t>87</t>
  </si>
  <si>
    <t>ТЕР12-01-016-02</t>
  </si>
  <si>
    <t>Огрунтовка оснований из бетона или раствора под водоизоляционный кровельный ковер: готовой эмульсией битумной</t>
  </si>
  <si>
    <t>5.16</t>
  </si>
  <si>
    <t>88</t>
  </si>
  <si>
    <t>ТЕР12-01-002-09</t>
  </si>
  <si>
    <t>Устройство кровель плоских из наплавляемых материалов: в два слоя</t>
  </si>
  <si>
    <t>5.17</t>
  </si>
  <si>
    <t>88.1</t>
  </si>
  <si>
    <t>ТССЦ-12.1.02.03-0206</t>
  </si>
  <si>
    <t>Унифлекс: ЭПП</t>
  </si>
  <si>
    <t>5.18</t>
  </si>
  <si>
    <t>ТССЦ-12.1.02.03-0205</t>
  </si>
  <si>
    <t>Унифлекс: ЭКП-4,5, сланец серый</t>
  </si>
  <si>
    <t>5.19</t>
  </si>
  <si>
    <t>89</t>
  </si>
  <si>
    <t>ТЕР12-01-004-03</t>
  </si>
  <si>
    <t>Устройство примыканий рулонных и мастичных кровель к стенам и парапетам высотой: более 600 мм с двумя фартуками</t>
  </si>
  <si>
    <t>5.20</t>
  </si>
  <si>
    <t>89.1</t>
  </si>
  <si>
    <t>5.21</t>
  </si>
  <si>
    <t>5.22</t>
  </si>
  <si>
    <t>90</t>
  </si>
  <si>
    <t>ТЕР12-01-010-01</t>
  </si>
  <si>
    <t>Устройство мелких покрытий (брандмауэры, парапеты, свесы и т.п.) из листовой оцинкованной стали</t>
  </si>
  <si>
    <t>Покрытие входной группы 15 м2  лист 6  09/18 КР1,  лист 1, 9   24/19-АР</t>
  </si>
  <si>
    <t>5.23</t>
  </si>
  <si>
    <t>91</t>
  </si>
  <si>
    <t>5.24</t>
  </si>
  <si>
    <t>91.1</t>
  </si>
  <si>
    <t>5.25</t>
  </si>
  <si>
    <t>92</t>
  </si>
  <si>
    <t>5.26</t>
  </si>
  <si>
    <t>92.1</t>
  </si>
  <si>
    <t>5.27</t>
  </si>
  <si>
    <t>93</t>
  </si>
  <si>
    <t>5.28</t>
  </si>
  <si>
    <t>93.1</t>
  </si>
  <si>
    <t>5.29</t>
  </si>
  <si>
    <t>94</t>
  </si>
  <si>
    <t>5.30</t>
  </si>
  <si>
    <t>95</t>
  </si>
  <si>
    <t>5.31</t>
  </si>
  <si>
    <t>95.1</t>
  </si>
  <si>
    <t>5.32</t>
  </si>
  <si>
    <t>5.33</t>
  </si>
  <si>
    <t>96</t>
  </si>
  <si>
    <t>5.34</t>
  </si>
  <si>
    <t>96.1</t>
  </si>
  <si>
    <t>5.35</t>
  </si>
  <si>
    <t>5.36</t>
  </si>
  <si>
    <t>97</t>
  </si>
  <si>
    <t>5.37</t>
  </si>
  <si>
    <t>98</t>
  </si>
  <si>
    <t>ТЕР12-01-035-02</t>
  </si>
  <si>
    <t>Устройство металлической водосточной системы: воронок</t>
  </si>
  <si>
    <t>5.38</t>
  </si>
  <si>
    <t>98.1</t>
  </si>
  <si>
    <t>ТССЦ-08.1.02.01-0001</t>
  </si>
  <si>
    <t>Воронка водосточная: диаметром 100 мм</t>
  </si>
  <si>
    <t>5.39</t>
  </si>
  <si>
    <t>99</t>
  </si>
  <si>
    <t>ТЕР12-01-035-03</t>
  </si>
  <si>
    <t>Устройство металлической водосточной системы: прямых звеньев труб</t>
  </si>
  <si>
    <t>5.40</t>
  </si>
  <si>
    <t>99.1</t>
  </si>
  <si>
    <t>ТССЦ-08.1.02.22-0001</t>
  </si>
  <si>
    <t>Звенья водосточных труб из оцинкованной стали толщиной 0,55 мм, диаметром 140 мм, марка ТВ-140</t>
  </si>
  <si>
    <t>5.41</t>
  </si>
  <si>
    <t>100</t>
  </si>
  <si>
    <t>ТЕР08-02-008-01</t>
  </si>
  <si>
    <t>Кладка наружных стен из камней керамических или силикатных: простых при высоте этажа до 4 м</t>
  </si>
  <si>
    <t>5.42</t>
  </si>
  <si>
    <t>ТССЦ-06.1.01.01-0015</t>
  </si>
  <si>
    <t>Камни керамические лицевые, размером 250х120х140 мм, марка: 100</t>
  </si>
  <si>
    <t>Устройство зонтов над вентканалами  лист 1, 8 24/19-АР   42 м2</t>
  </si>
  <si>
    <t>5.43</t>
  </si>
  <si>
    <t>101</t>
  </si>
  <si>
    <t>ТЕР12-01-023-01</t>
  </si>
  <si>
    <t>Устройство кровли из металлочерепицы по готовым прогонам: простая кровля</t>
  </si>
  <si>
    <t>5.44</t>
  </si>
  <si>
    <t>101.1</t>
  </si>
  <si>
    <t>ТССЦ-12.1.03.02-0001</t>
  </si>
  <si>
    <t>Металлочерепица «Монтеррей»</t>
  </si>
  <si>
    <t>5.45</t>
  </si>
  <si>
    <t>ТССЦ-20.2.08.05-0015</t>
  </si>
  <si>
    <t>Профиль монтажный</t>
  </si>
  <si>
    <t>5.46</t>
  </si>
  <si>
    <t>ТССЦ-07.2.06.03-0062</t>
  </si>
  <si>
    <t>Профиль крепежный из оцинкованной стали шляпный 50х20 мм, толщиной 1,2 мм</t>
  </si>
  <si>
    <t>Проемы лист 1, 15,  15.1 том 3 24/19-АР</t>
  </si>
  <si>
    <t>Окна</t>
  </si>
  <si>
    <t>102</t>
  </si>
  <si>
    <t>ТЕР10-01-034-03</t>
  </si>
  <si>
    <t>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</t>
  </si>
  <si>
    <t>102.1</t>
  </si>
  <si>
    <t>ТССЦ-11.3.02.02-0013</t>
  </si>
  <si>
    <t>Блок оконный пластиковый: одностворчатый, с поворотно-откидной створкой, двухкамерным стеклопакетом (32 мм), площадью до 1,5 м2</t>
  </si>
  <si>
    <t>ТССЦ-11.3.02.02-0012</t>
  </si>
  <si>
    <t>Блок оконный пластиковый: одностворчатый, с поворотно-откидной створкой, двухкамерным стеклопакетом (32 мм), площадью до 1 м2</t>
  </si>
  <si>
    <t>103</t>
  </si>
  <si>
    <t>ТЕР10-01-034-08</t>
  </si>
  <si>
    <t>Установка в жилых и общественных зданиях оконных блоков из ПВХ профилей: поворотных (откидных, поворотно-откидных) с площадью проема более 2 м2 трехстворчатых, в том числе при наличии створок глухого остекления</t>
  </si>
  <si>
    <t>103.1</t>
  </si>
  <si>
    <t>ТССЦ-11.3.02.04-0037</t>
  </si>
  <si>
    <t>Блок оконный пластиковый: трехстворчатый, с поворотно-откидной створкой, однокамерным стеклопакетом (24 мм), площадью до 3 м2</t>
  </si>
  <si>
    <t>104</t>
  </si>
  <si>
    <t>ТЕР10-01-034-05</t>
  </si>
  <si>
    <t>Установка в жилых и общественных зданиях оконных блоков из ПВХ профилей: поворотных (откидных, поворотно-откидных) с площадью проема до 2 м2 двухстворчатых</t>
  </si>
  <si>
    <t>ТССЦ-11.3.02.01-0011</t>
  </si>
  <si>
    <t>Блок оконный пластиковый: двустворчатый, глухой с однокамерным стеклопакетом (24 мм), площадью до 2,5 м2</t>
  </si>
  <si>
    <t>105</t>
  </si>
  <si>
    <t>ТЕР10-01-035-01</t>
  </si>
  <si>
    <t>Установка подоконных досок из ПВХ: в каменных стенах толщиной до 0,51 м</t>
  </si>
  <si>
    <t>6.9</t>
  </si>
  <si>
    <t>105.1</t>
  </si>
  <si>
    <t>ТССЦ-11.3.03.01-0003</t>
  </si>
  <si>
    <t>Доски подоконные ПВХ, шириной: 200 мм</t>
  </si>
  <si>
    <t>6.10</t>
  </si>
  <si>
    <t>106</t>
  </si>
  <si>
    <t>6.11</t>
  </si>
  <si>
    <t>107</t>
  </si>
  <si>
    <t>ТЕР10-01-047-03</t>
  </si>
  <si>
    <t>Установка блоков из ПВХ в наружных и внутренних дверных проемах: балконных в каменных стенах</t>
  </si>
  <si>
    <t>6.12</t>
  </si>
  <si>
    <t>Сопоставительный анализ цен п. 120</t>
  </si>
  <si>
    <t>Витраж наружный ПВХ Вн-1     1,12х</t>
  </si>
  <si>
    <t>6.13</t>
  </si>
  <si>
    <t>Сопоставительный анализ цен п. 121</t>
  </si>
  <si>
    <t>Витраж наружный ПВХ Вн-2    2,67х2,18</t>
  </si>
  <si>
    <t>6.14</t>
  </si>
  <si>
    <t>Сопоставительный анализ цен п. 122</t>
  </si>
  <si>
    <t>Витраж наружный ПВХ Вн-3    2,67х2,08</t>
  </si>
  <si>
    <t>6.15</t>
  </si>
  <si>
    <t>Сопоставительный анализ цен п. 123</t>
  </si>
  <si>
    <t>Витраж индивидуальный ПВХ БП В1   2,27х1,31</t>
  </si>
  <si>
    <t>Двери металлические</t>
  </si>
  <si>
    <t>6.16</t>
  </si>
  <si>
    <t>108</t>
  </si>
  <si>
    <t>ТЕР09-04-012-01</t>
  </si>
  <si>
    <t>Установка металлических дверных блоков в готовые проемы</t>
  </si>
  <si>
    <t>6.17</t>
  </si>
  <si>
    <t>108.1</t>
  </si>
  <si>
    <t>ТССЦ-07.1.01.03-0002</t>
  </si>
  <si>
    <t>Блок дверной стальной наружный двупольный ДСН ДКН, площадь 2,73 м2 (ГОСТ 31173-2003)</t>
  </si>
  <si>
    <t>6.18</t>
  </si>
  <si>
    <t>109</t>
  </si>
  <si>
    <t>6.19</t>
  </si>
  <si>
    <t>109.1</t>
  </si>
  <si>
    <t>ТССЦ-07.1.01.03-0001</t>
  </si>
  <si>
    <t>Блок дверной стальной внутренний однопольный ДСВ, площадь 2,1 м2 (ГОСТ 31173-2003)</t>
  </si>
  <si>
    <t>Двери противожарные</t>
  </si>
  <si>
    <t>6.20</t>
  </si>
  <si>
    <t>110</t>
  </si>
  <si>
    <t>ТЕР09-04-013-01</t>
  </si>
  <si>
    <t>Установка противопожарных дверей: однопольных глухих</t>
  </si>
  <si>
    <t>6.21</t>
  </si>
  <si>
    <t>110.1</t>
  </si>
  <si>
    <t>ТССЦ-07.1.01.01-0015</t>
  </si>
  <si>
    <t>Дверь противопожарная металлическая: однопольная ДПМ-01/30, размером 1000х2100 мм</t>
  </si>
  <si>
    <t>6.22</t>
  </si>
  <si>
    <t>ТССЦ-01.7.04.01-0002</t>
  </si>
  <si>
    <t>Доводчик дверной гидравлический TS-68 с зубчатым приводом (нагрузка до 90 кг)</t>
  </si>
  <si>
    <t>6.23</t>
  </si>
  <si>
    <t>111</t>
  </si>
  <si>
    <t>ТЕР09-04-013-02</t>
  </si>
  <si>
    <t>Установка противопожарных дверей: двупольных глухих</t>
  </si>
  <si>
    <t>6.24</t>
  </si>
  <si>
    <t>111.1</t>
  </si>
  <si>
    <t>ТССЦ-07.1.01.01-0006</t>
  </si>
  <si>
    <t>Дверь противопожарная металлическая: двупольная ДПМ-02/60, размером 1300х2100 мм</t>
  </si>
  <si>
    <t>6.25</t>
  </si>
  <si>
    <t>111.2</t>
  </si>
  <si>
    <t>Двери ПВХ</t>
  </si>
  <si>
    <t>6.26</t>
  </si>
  <si>
    <t>112</t>
  </si>
  <si>
    <t>ТЕР10-01-047-01</t>
  </si>
  <si>
    <t>Установка блоков из ПВХ в наружных и внутренних дверных проемах: в каменных стенах площадью проема до 3 м2</t>
  </si>
  <si>
    <t>6.27</t>
  </si>
  <si>
    <t>112.1</t>
  </si>
  <si>
    <t>ТССЦ-11.3.01.05-0002</t>
  </si>
  <si>
    <t>Блоки дверные внутренние: с заполнением стеклопакетами (ГОСТ 30970-2002)</t>
  </si>
  <si>
    <t>Двери деревянные</t>
  </si>
  <si>
    <t>6.28</t>
  </si>
  <si>
    <t>113</t>
  </si>
  <si>
    <t>ТЕР10-01-039-03</t>
  </si>
  <si>
    <t>Установка блоков в наружных и внутренних дверных проемах: в перегородках и деревянных нерубленых стенах, площадь проема до 3 м2</t>
  </si>
  <si>
    <t>6.29</t>
  </si>
  <si>
    <t>113.1</t>
  </si>
  <si>
    <t>ТССЦ-11.2.02.01-0071</t>
  </si>
  <si>
    <t>Блоки дверные однопольные с полотном: глухим ДГ 21-7, площадь 1,39 м2; ДГ 21-8, площадь 1,59 м2</t>
  </si>
  <si>
    <t>6.30</t>
  </si>
  <si>
    <t>ТССЦ-11.2.02.01-0072</t>
  </si>
  <si>
    <t>Блоки дверные однопольные с полотном: глухим ДГ 21-9, площадь 1,80 м2; ДГ 21-10, площадь 2,01 м2</t>
  </si>
  <si>
    <t>6.31</t>
  </si>
  <si>
    <t>ТССЦ-11.1.01.10-0001</t>
  </si>
  <si>
    <t>Наличники из древесины типа: Н-1, Н-2 размером 13х34 мм</t>
  </si>
  <si>
    <t>6.32</t>
  </si>
  <si>
    <t>ТССЦ-01.7.04.07-0001</t>
  </si>
  <si>
    <t>Скобяные изделия для блоков входных дверей в: здание двупольных</t>
  </si>
  <si>
    <t>компл.</t>
  </si>
  <si>
    <t>Откосы</t>
  </si>
  <si>
    <t>6.33</t>
  </si>
  <si>
    <t>114</t>
  </si>
  <si>
    <t>ТЕР15-02-019-05</t>
  </si>
  <si>
    <t>Сплошное выравнивание внутренних поверхностей (однослойное оштукатуривание) из сухих растворных смесей толщиной до 10 мм: оконных и дверных откосов плоских</t>
  </si>
  <si>
    <t>6.34</t>
  </si>
  <si>
    <t>114.1</t>
  </si>
  <si>
    <t>ТССЦ-04.3.02.09-0753</t>
  </si>
  <si>
    <t>Смесь сухая: белая</t>
  </si>
  <si>
    <t>6.35</t>
  </si>
  <si>
    <t>115</t>
  </si>
  <si>
    <t>ТЕР15-04-007-01</t>
  </si>
  <si>
    <t>Окраска водно-дисперсионными акриловыми составами улучшенная: по штукатурке стен</t>
  </si>
  <si>
    <t>6.36</t>
  </si>
  <si>
    <t>115.1</t>
  </si>
  <si>
    <t>ТССЦ-14.3.01.02-0101</t>
  </si>
  <si>
    <t>Грунтовка акриловая: ВД-АК-133</t>
  </si>
  <si>
    <t>6.37</t>
  </si>
  <si>
    <t>ТССЦ-14.3.02.01-0362</t>
  </si>
  <si>
    <t>Краски водно-дисперсионные акрилатные: ВД-АК-104</t>
  </si>
  <si>
    <t>Полы  лист 19 том 3 24/19-АР</t>
  </si>
  <si>
    <t>Тип Б1  площадь 490 м2 техподполье (фундаментная плита)</t>
  </si>
  <si>
    <t>116</t>
  </si>
  <si>
    <t>ТЕР11-01-015-01</t>
  </si>
  <si>
    <t>Устройство покрытий: бетонных толщиной 30 мм</t>
  </si>
  <si>
    <t>ТССЦ-04.1.02.05-0026</t>
  </si>
  <si>
    <t>Бетон тяжелый, крупность заполнителя: 10 мм, класс В15 (М200)</t>
  </si>
  <si>
    <t>117</t>
  </si>
  <si>
    <t>ТЕР11-01-015-02</t>
  </si>
  <si>
    <t>Устройство покрытий: на каждые 5 мм изменения толщины покрытия добавлять или исключать к расценке 11-01-015-01</t>
  </si>
  <si>
    <t>117.1</t>
  </si>
  <si>
    <t>118</t>
  </si>
  <si>
    <t>118.1</t>
  </si>
  <si>
    <t>ТССЦ-08.1.02.17-0097</t>
  </si>
  <si>
    <t>Сетка сварная из арматурной проволоки диаметром: 5,0 мм, без покрытия, 100х100 мм</t>
  </si>
  <si>
    <t>119</t>
  </si>
  <si>
    <t>ТЕР11-01-015-08</t>
  </si>
  <si>
    <t>Железнение цементных покрытий</t>
  </si>
  <si>
    <t>Тип К1  площадь 67 м2</t>
  </si>
  <si>
    <t>120</t>
  </si>
  <si>
    <t>ТЕР11-01-009-01</t>
  </si>
  <si>
    <t>Устройство тепло- и звукоизоляции сплошной из плит: или матов минераловатных или стекловолокнистых</t>
  </si>
  <si>
    <t>7.9</t>
  </si>
  <si>
    <t>120.1</t>
  </si>
  <si>
    <t>ТССЦ-12.2.05.09-0009</t>
  </si>
  <si>
    <t>Пенополистирол экструдированный ТЕХНОНИКОЛЬ XPS CARBON 35-300</t>
  </si>
  <si>
    <t>7.10</t>
  </si>
  <si>
    <t>121</t>
  </si>
  <si>
    <t>ТЕР11-01-050-01</t>
  </si>
  <si>
    <t>Устройство пароизоляции из полиэтиленовой пленки в один слой насухо</t>
  </si>
  <si>
    <t>7.11</t>
  </si>
  <si>
    <t>122</t>
  </si>
  <si>
    <t>ТЕР11-01-011-01</t>
  </si>
  <si>
    <t>Устройство стяжек: цементных толщиной 20 мм</t>
  </si>
  <si>
    <t>7.12</t>
  </si>
  <si>
    <t>122.1</t>
  </si>
  <si>
    <t>7.13</t>
  </si>
  <si>
    <t>123</t>
  </si>
  <si>
    <t>ТЕР11-01-011-02</t>
  </si>
  <si>
    <t>Устройство стяжек: на каждые 5 мм изменения толщины стяжки добавлять или исключать к расценке 11-01-011-01</t>
  </si>
  <si>
    <t>7.14</t>
  </si>
  <si>
    <t>123.1</t>
  </si>
  <si>
    <t>7.15</t>
  </si>
  <si>
    <t>124</t>
  </si>
  <si>
    <t>7.16</t>
  </si>
  <si>
    <t>124.1</t>
  </si>
  <si>
    <t>7.17</t>
  </si>
  <si>
    <t>125</t>
  </si>
  <si>
    <t>ТЕР11-01-027-06</t>
  </si>
  <si>
    <t>Устройство покрытий на растворе из сухой смеси с приготовлением раствора в построечных условиях из плиток: гладких неглазурованных керамических для полов одноцветных</t>
  </si>
  <si>
    <t>7.18</t>
  </si>
  <si>
    <t>126</t>
  </si>
  <si>
    <t>ТЕР11-01-039-04</t>
  </si>
  <si>
    <t>Устройство плинтусов: из плиток керамических</t>
  </si>
  <si>
    <t>7.19</t>
  </si>
  <si>
    <t>126.1</t>
  </si>
  <si>
    <t>ТССЦ-04.3.01.09-0001</t>
  </si>
  <si>
    <t>Раствор готовый кладочный тяжелый цементный</t>
  </si>
  <si>
    <t>7.20</t>
  </si>
  <si>
    <t>ТССЦ-06.2.05.03-0031</t>
  </si>
  <si>
    <t>Плитки керамические плинтусные прямые</t>
  </si>
  <si>
    <t>Тип  Л1 площадь 308 м2</t>
  </si>
  <si>
    <t>7.21</t>
  </si>
  <si>
    <t>127</t>
  </si>
  <si>
    <t>7.22</t>
  </si>
  <si>
    <t>127.1</t>
  </si>
  <si>
    <t>ТССЦ-12.2.05.09-0008</t>
  </si>
  <si>
    <t>Пенополистирол экструдированный ТЕХНОНИКОЛЬ XPS CARBON 30-280 Стандарт</t>
  </si>
  <si>
    <t>7.23</t>
  </si>
  <si>
    <t>128</t>
  </si>
  <si>
    <t>7.24</t>
  </si>
  <si>
    <t>129</t>
  </si>
  <si>
    <t>7.25</t>
  </si>
  <si>
    <t>7.26</t>
  </si>
  <si>
    <t>130</t>
  </si>
  <si>
    <t>7.27</t>
  </si>
  <si>
    <t>130.1</t>
  </si>
  <si>
    <t>7.28</t>
  </si>
  <si>
    <t>131</t>
  </si>
  <si>
    <t>7.29</t>
  </si>
  <si>
    <t>7.30</t>
  </si>
  <si>
    <t>132</t>
  </si>
  <si>
    <t>ТЕР11-01-036-01</t>
  </si>
  <si>
    <t>Устройство покрытий из линолеума на клее</t>
  </si>
  <si>
    <t>7.31</t>
  </si>
  <si>
    <t>132.1</t>
  </si>
  <si>
    <t>ТССЦ-14.5.04.03-0103</t>
  </si>
  <si>
    <t>Мастика клеящая каучуковая "Спрут"</t>
  </si>
  <si>
    <t>7.32</t>
  </si>
  <si>
    <t>ТССЦ-01.6.03.04-0091</t>
  </si>
  <si>
    <t>Линолеум коммерческий гетерогенный: "POLYSTYL CONTRACT" (толщина 2 мм, толщина защитного слоя 0,7 мм, класс 34/43, пож. безопасность Г1, В2, РП1, Д2, Т2)</t>
  </si>
  <si>
    <t>7.33</t>
  </si>
  <si>
    <t>133</t>
  </si>
  <si>
    <t>ТЕР11-01-040-03</t>
  </si>
  <si>
    <t>Устройство плинтусов поливинилхлоридных: на винтах самонарезающих</t>
  </si>
  <si>
    <t>7.34</t>
  </si>
  <si>
    <t>133.1</t>
  </si>
  <si>
    <t>ТССЦ-11.3.03.06-0001</t>
  </si>
  <si>
    <t>Плинтуса для полов пластиковые, 19х48 мм</t>
  </si>
  <si>
    <t>7.35</t>
  </si>
  <si>
    <t>ТССЦ-11.3.03.14-0001</t>
  </si>
  <si>
    <t>Заглушка торцевая для пластикового плинтуса левая, высота 48 мм</t>
  </si>
  <si>
    <t>7.36</t>
  </si>
  <si>
    <t>ТССЦ-11.3.03.14-0011</t>
  </si>
  <si>
    <t>Заглушки торцевая для пластикового плинтуса правая, высота 48 мм</t>
  </si>
  <si>
    <t>7.37</t>
  </si>
  <si>
    <t>ТССЦ-11.3.03.14-0021</t>
  </si>
  <si>
    <t>Соединитель для пластикового плинтуса, высота 48 мм</t>
  </si>
  <si>
    <t>7.38</t>
  </si>
  <si>
    <t>ТССЦ-11.3.03.14-0031</t>
  </si>
  <si>
    <t>Уголок внутренний для пластикового плинтуса, высота 48 мм</t>
  </si>
  <si>
    <t>7.39</t>
  </si>
  <si>
    <t>ТССЦ-11.3.03.14-0033</t>
  </si>
  <si>
    <t>Уголок наружный для пластикового плинтуса, высота 48 мм</t>
  </si>
  <si>
    <t>Тип К2 площадь 42 м2</t>
  </si>
  <si>
    <t>7.40</t>
  </si>
  <si>
    <t>134</t>
  </si>
  <si>
    <t>7.41</t>
  </si>
  <si>
    <t>134.1</t>
  </si>
  <si>
    <t>ТССЦ-12.2.04.12-0044</t>
  </si>
  <si>
    <t>Маты прошивные "ТехноНИКОЛЬ 100", размер: 2000х1200х100</t>
  </si>
  <si>
    <t>7.42</t>
  </si>
  <si>
    <t>135</t>
  </si>
  <si>
    <t>7.43</t>
  </si>
  <si>
    <t>136</t>
  </si>
  <si>
    <t>7.44</t>
  </si>
  <si>
    <t>136.1</t>
  </si>
  <si>
    <t>7.45</t>
  </si>
  <si>
    <t>137</t>
  </si>
  <si>
    <t>7.46</t>
  </si>
  <si>
    <t>137.1</t>
  </si>
  <si>
    <t>7.47</t>
  </si>
  <si>
    <t>138</t>
  </si>
  <si>
    <t>7.48</t>
  </si>
  <si>
    <t>7.49</t>
  </si>
  <si>
    <t>139</t>
  </si>
  <si>
    <t>ТЕР11-01-004-05</t>
  </si>
  <si>
    <t>Устройство гидроизоляции обмазочной: в один слой толщиной 2 мм</t>
  </si>
  <si>
    <t>7.50</t>
  </si>
  <si>
    <t>140</t>
  </si>
  <si>
    <t>Тип К3 площадь 648 м2</t>
  </si>
  <si>
    <t>7.51</t>
  </si>
  <si>
    <t>141</t>
  </si>
  <si>
    <t>7.52</t>
  </si>
  <si>
    <t>141.1</t>
  </si>
  <si>
    <t>7.53</t>
  </si>
  <si>
    <t>142</t>
  </si>
  <si>
    <t>7.54</t>
  </si>
  <si>
    <t>142.1</t>
  </si>
  <si>
    <t>7.55</t>
  </si>
  <si>
    <t>143</t>
  </si>
  <si>
    <t>7.56</t>
  </si>
  <si>
    <t>143.1</t>
  </si>
  <si>
    <t>7.57</t>
  </si>
  <si>
    <t>144</t>
  </si>
  <si>
    <t>7.58</t>
  </si>
  <si>
    <t>144.1</t>
  </si>
  <si>
    <t>7.59</t>
  </si>
  <si>
    <t>145</t>
  </si>
  <si>
    <t>7.60</t>
  </si>
  <si>
    <t>7.61</t>
  </si>
  <si>
    <t>146</t>
  </si>
  <si>
    <t>7.62</t>
  </si>
  <si>
    <t>147</t>
  </si>
  <si>
    <t>7.63</t>
  </si>
  <si>
    <t>147.1</t>
  </si>
  <si>
    <t>7.64</t>
  </si>
  <si>
    <t>Тип К 4 площадь 41 м2</t>
  </si>
  <si>
    <t>7.65</t>
  </si>
  <si>
    <t>148</t>
  </si>
  <si>
    <t>7.66</t>
  </si>
  <si>
    <t>148.1</t>
  </si>
  <si>
    <t>7.67</t>
  </si>
  <si>
    <t>149</t>
  </si>
  <si>
    <t>7.68</t>
  </si>
  <si>
    <t>7.69</t>
  </si>
  <si>
    <t>150</t>
  </si>
  <si>
    <t>7.70</t>
  </si>
  <si>
    <t>151</t>
  </si>
  <si>
    <t>7.71</t>
  </si>
  <si>
    <t>151.1</t>
  </si>
  <si>
    <t>7.72</t>
  </si>
  <si>
    <t>Тип Л2 площадь 2462 м2</t>
  </si>
  <si>
    <t>7.73</t>
  </si>
  <si>
    <t>152</t>
  </si>
  <si>
    <t>ТЕР11-01-037-05</t>
  </si>
  <si>
    <t>Устройство покрытий: из готовых ковров насухо на комнату</t>
  </si>
  <si>
    <t>7.74</t>
  </si>
  <si>
    <t>152.1</t>
  </si>
  <si>
    <t>ТССЦ-12.2.05.01-0041</t>
  </si>
  <si>
    <t>Пластины из вспененного полиэтилена толщиной: 10 мм</t>
  </si>
  <si>
    <t>7.75</t>
  </si>
  <si>
    <t>153</t>
  </si>
  <si>
    <t>7.76</t>
  </si>
  <si>
    <t>153.1</t>
  </si>
  <si>
    <t>7.77</t>
  </si>
  <si>
    <t>154</t>
  </si>
  <si>
    <t>7.78</t>
  </si>
  <si>
    <t>154.1</t>
  </si>
  <si>
    <t>7.79</t>
  </si>
  <si>
    <t>155</t>
  </si>
  <si>
    <t>7.80</t>
  </si>
  <si>
    <t>156</t>
  </si>
  <si>
    <t>7.81</t>
  </si>
  <si>
    <t>7.82</t>
  </si>
  <si>
    <t>157</t>
  </si>
  <si>
    <t>7.83</t>
  </si>
  <si>
    <t>157.1</t>
  </si>
  <si>
    <t>7.84</t>
  </si>
  <si>
    <t>157.2</t>
  </si>
  <si>
    <t>7.85</t>
  </si>
  <si>
    <t>158</t>
  </si>
  <si>
    <t>7.86</t>
  </si>
  <si>
    <t>158.1</t>
  </si>
  <si>
    <t>7.87</t>
  </si>
  <si>
    <t>7.88</t>
  </si>
  <si>
    <t>7.89</t>
  </si>
  <si>
    <t>7.90</t>
  </si>
  <si>
    <t>7.91</t>
  </si>
  <si>
    <t>Тип К5 площадь 309 м2</t>
  </si>
  <si>
    <t>7.92</t>
  </si>
  <si>
    <t>159</t>
  </si>
  <si>
    <t>7.93</t>
  </si>
  <si>
    <t>159.1</t>
  </si>
  <si>
    <t>7.94</t>
  </si>
  <si>
    <t>160</t>
  </si>
  <si>
    <t>7.95</t>
  </si>
  <si>
    <t>7.96</t>
  </si>
  <si>
    <t>161</t>
  </si>
  <si>
    <t>7.97</t>
  </si>
  <si>
    <t>161.1</t>
  </si>
  <si>
    <t>7.98</t>
  </si>
  <si>
    <t>162</t>
  </si>
  <si>
    <t>7.99</t>
  </si>
  <si>
    <t>162.1</t>
  </si>
  <si>
    <t>7.100</t>
  </si>
  <si>
    <t>163</t>
  </si>
  <si>
    <t>7.101</t>
  </si>
  <si>
    <t>164</t>
  </si>
  <si>
    <t>Тип С1 площадь  226 м2</t>
  </si>
  <si>
    <t>7.102</t>
  </si>
  <si>
    <t>165</t>
  </si>
  <si>
    <t>7.103</t>
  </si>
  <si>
    <t>7.104</t>
  </si>
  <si>
    <t>166</t>
  </si>
  <si>
    <t>7.105</t>
  </si>
  <si>
    <t>166.1</t>
  </si>
  <si>
    <t>7.106</t>
  </si>
  <si>
    <t>167</t>
  </si>
  <si>
    <t>7.107</t>
  </si>
  <si>
    <t>168</t>
  </si>
  <si>
    <t>7.108</t>
  </si>
  <si>
    <t>168.1</t>
  </si>
  <si>
    <t>7.109</t>
  </si>
  <si>
    <t>169</t>
  </si>
  <si>
    <t>Поверхность крылец, лестниц, пандусов лист 1 том 3  24/19-АР</t>
  </si>
  <si>
    <t>7.110</t>
  </si>
  <si>
    <t>170</t>
  </si>
  <si>
    <t>ТЕР11-01-047-02</t>
  </si>
  <si>
    <t>Устройство покрытий из плит керамогранитных размером: 60х60 см</t>
  </si>
  <si>
    <t>Потолки лист 18 том 3 24/19-АР</t>
  </si>
  <si>
    <t>171</t>
  </si>
  <si>
    <t>ТЕР15-04-001-01</t>
  </si>
  <si>
    <t>Окраска водными составами внутри помещений клеевая: простая</t>
  </si>
  <si>
    <t>172</t>
  </si>
  <si>
    <t>ТЕР15-02-019-04</t>
  </si>
  <si>
    <t>Сплошное выравнивание внутренних поверхностей (однослойное оштукатуривание) из сухих растворных смесей толщиной до 10 мм: потолков</t>
  </si>
  <si>
    <t>172.1</t>
  </si>
  <si>
    <t>186</t>
  </si>
  <si>
    <t>173</t>
  </si>
  <si>
    <t>ТЕР15-04-007-04</t>
  </si>
  <si>
    <t>Окраска водно-дисперсионными акриловыми составами улучшенная: по сборным конструкциям потолков, подготовленным под окраску</t>
  </si>
  <si>
    <t>ТССЦ-14.3.02.01-0361</t>
  </si>
  <si>
    <t>Краски водно-дисперсионные акрилатные: ВД-АК-24, интерьерные, повышенной устойчивости</t>
  </si>
  <si>
    <t>174</t>
  </si>
  <si>
    <t>ТЕР15-04-048-11</t>
  </si>
  <si>
    <t>Отделка потолков мелкозернистыми декоративными покрытиями из минеральных или полимерминеральных пастовых составов на латексной основе, состав с наполнителем: из среднезернистого минерала (размер зерна до 3 мм)</t>
  </si>
  <si>
    <t>ТССЦ-14.4.01.03-0101</t>
  </si>
  <si>
    <t>Состав грунтовочный на латексной основе</t>
  </si>
  <si>
    <t>8.9</t>
  </si>
  <si>
    <t>ТССЦ-04.3.01.02-0004</t>
  </si>
  <si>
    <t>Минеральный или полиминеральный декоративный пастовый состав для отделки фасадов, внутренних стен и потолков на латексной основе с наполнителем из: среднезернистого минерала (размер зерна до 3 мм)</t>
  </si>
  <si>
    <t>Стены лист 18 том 3 24/19-АР</t>
  </si>
  <si>
    <t>175</t>
  </si>
  <si>
    <t>176</t>
  </si>
  <si>
    <t>ТЕР15-02-016-03</t>
  </si>
  <si>
    <t>Штукатурка поверхностей внутри здания цементно-известковым или цементным раствором по камню и бетону: улучшенная стен</t>
  </si>
  <si>
    <t>177</t>
  </si>
  <si>
    <t>178</t>
  </si>
  <si>
    <t>ТЕР15-04-027-05</t>
  </si>
  <si>
    <t>Третья шпатлевка при высококачественной окраске по штукатурке и сборным конструкциям: стен, подготовленных под окраску</t>
  </si>
  <si>
    <t>179</t>
  </si>
  <si>
    <t>ТЕР15-06-001-01</t>
  </si>
  <si>
    <t>Оклейка обоями стен по монолитной штукатурке и бетону: простыми и средней плотности</t>
  </si>
  <si>
    <t>9.8</t>
  </si>
  <si>
    <t>ТССЦ-01.6.02.01-0025</t>
  </si>
  <si>
    <t>Обои обыкновенного качества</t>
  </si>
  <si>
    <t>9.9</t>
  </si>
  <si>
    <t>180</t>
  </si>
  <si>
    <t>ТЕР15-01-019-05</t>
  </si>
  <si>
    <t>Гладкая облицовка стен, столбов, пилястр и откосов (без карнизных, плинтусных и угловых плиток) без установки плиток туалетного гарнитура на клее из сухих смесей: по кирпичу и бетону</t>
  </si>
  <si>
    <t>9.10</t>
  </si>
  <si>
    <t>ТССЦ-14.1.06.02-0001</t>
  </si>
  <si>
    <t>Клей для облицовочных работ водостойкий «Плюс» (сухая смесь)</t>
  </si>
  <si>
    <t>9.11</t>
  </si>
  <si>
    <t>ТССЦ-04.3.02.09-0741</t>
  </si>
  <si>
    <t>Смесь сухая: (фуга) АТЛАС разных цветов для заделки швов водостойкая</t>
  </si>
  <si>
    <t>9.12</t>
  </si>
  <si>
    <t>ТССЦ-06.2.01.02-0013</t>
  </si>
  <si>
    <t>Плитки керамические глазурованные для внутренней облицовки стен: гладкие с завалом белые</t>
  </si>
  <si>
    <t>Панель на кухне 800 мм  от уровня чистого пола</t>
  </si>
  <si>
    <t>9.13</t>
  </si>
  <si>
    <t>181</t>
  </si>
  <si>
    <t>ТЕР15-02-016-01</t>
  </si>
  <si>
    <t>Штукатурка поверхностей внутри здания цементно-известковым или цементным раствором по камню и бетону: простая стен</t>
  </si>
  <si>
    <t>9.14</t>
  </si>
  <si>
    <t>182</t>
  </si>
  <si>
    <t>9.15</t>
  </si>
  <si>
    <t>182.1</t>
  </si>
  <si>
    <t>9.16</t>
  </si>
  <si>
    <t>9.17</t>
  </si>
  <si>
    <t>Ограждения металлические лист 17 том3 24/19-АР</t>
  </si>
  <si>
    <t>Ограждения лоджий</t>
  </si>
  <si>
    <t>183</t>
  </si>
  <si>
    <t>ТЕР07-05-016-04</t>
  </si>
  <si>
    <t>Устройство металлических ограждений: без поручней</t>
  </si>
  <si>
    <t>183.1</t>
  </si>
  <si>
    <t>Ограждения наружной лестницы, площадок и пандусов  ОГП2- 2шт</t>
  </si>
  <si>
    <t>184</t>
  </si>
  <si>
    <t>184.1</t>
  </si>
  <si>
    <t>ТССЦ-08.3.04.03-0011</t>
  </si>
  <si>
    <t>Сталь круглая нержавеющая марки: 12Х18Н10Т диаметром 10-250 мм</t>
  </si>
  <si>
    <t>Ограждение кровли</t>
  </si>
  <si>
    <t>185</t>
  </si>
  <si>
    <t>ТЕР12-01-012-01</t>
  </si>
  <si>
    <t>Ограждение кровель перилами</t>
  </si>
  <si>
    <t>Жалюзийные решетки ЖР</t>
  </si>
  <si>
    <t>ТЕР20-02-002-01</t>
  </si>
  <si>
    <t>Установка решеток жалюзийных площадью в свету: до 0,5 м2</t>
  </si>
  <si>
    <t>10.8</t>
  </si>
  <si>
    <t>ТССЦ-07.1.03.05-0011</t>
  </si>
  <si>
    <t>Переплеты оконные, нестандартные, жалюзийные и защитные решетки из горячекатаных, холодногнутых профилей и труб</t>
  </si>
  <si>
    <t>Вентиляционные решетки мусорной камеры В1 - 2 шт    лист 17  24/19-АР</t>
  </si>
  <si>
    <t>10.9</t>
  </si>
  <si>
    <t>187</t>
  </si>
  <si>
    <t>10.10</t>
  </si>
  <si>
    <t>187.1</t>
  </si>
  <si>
    <t>Козырьки над приямками  лист 44-49  24/19-КР2,  лист 1 24/19-АР</t>
  </si>
  <si>
    <t>10.11</t>
  </si>
  <si>
    <t>188</t>
  </si>
  <si>
    <t>10.12</t>
  </si>
  <si>
    <t>189</t>
  </si>
  <si>
    <t>ТЕРм38-01-006-08</t>
  </si>
  <si>
    <t>Сборка с помощью лебедок ручных (с установкой и снятием их в процессе работы) или вручную (мелких деталей): стремянки, связи, кронштейны, тормозные конструкции и пр.</t>
  </si>
  <si>
    <t>10.13</t>
  </si>
  <si>
    <t>189.1</t>
  </si>
  <si>
    <t>ТССЦ-23.3.08.01-0115</t>
  </si>
  <si>
    <t>Трубы стальные квадратные из стали марки ст1-3сп/пс размером: 60х60 мм, толщина стенки 4 мм</t>
  </si>
  <si>
    <t>10.14</t>
  </si>
  <si>
    <t>ТССЦ-08.3.07.01-0058</t>
  </si>
  <si>
    <t>Сталь полосовая: 80х8 мм, марка Ст3сп</t>
  </si>
  <si>
    <t>10.15</t>
  </si>
  <si>
    <t>190</t>
  </si>
  <si>
    <t>10.16</t>
  </si>
  <si>
    <t>191</t>
  </si>
  <si>
    <t>Окраска металлических огрунтованных поверхностей: эмалью ПФ-115 (К=2)</t>
  </si>
  <si>
    <t>10.17</t>
  </si>
  <si>
    <t>192</t>
  </si>
  <si>
    <t>ТЕР09-03-022-04</t>
  </si>
  <si>
    <t>Монтаж оконных фонарных покрытий из поликарбонатных и акриловых плит с боковыми планками, профилями и резиновыми прокладками</t>
  </si>
  <si>
    <t>10.18</t>
  </si>
  <si>
    <t>192.1</t>
  </si>
  <si>
    <t>ТССЦ-01.8.01.04-0119</t>
  </si>
  <si>
    <t>Поликарбонат сотовый толщиной: 16 мм прозрачный</t>
  </si>
  <si>
    <t>10.19</t>
  </si>
  <si>
    <t>192.2</t>
  </si>
  <si>
    <t>ТССЦ-01.7.15.01-0037</t>
  </si>
  <si>
    <t>Анкер забивной М10</t>
  </si>
  <si>
    <t>Лотки для наружных сетей водоснабжения и канализации   лист 64  24/19-КР2</t>
  </si>
  <si>
    <t>193</t>
  </si>
  <si>
    <t>ТЕР01-01-013-08</t>
  </si>
  <si>
    <t>Разработка грунта с погрузкой на автомобили-самосвалы экскаваторами с ковшом вместимостью: 0,65 (0,5-1) м3, группа грунтов 2</t>
  </si>
  <si>
    <t>1000 м3</t>
  </si>
  <si>
    <t>194</t>
  </si>
  <si>
    <t>ТССЦпг-03-21-01-200</t>
  </si>
  <si>
    <t>Перевозка грузов автомобилями-самосвалами грузоподъемностью 10 т работающих вне карьера на расстояние: I класс груза до 200 км</t>
  </si>
  <si>
    <t>1 т груза</t>
  </si>
  <si>
    <t>195</t>
  </si>
  <si>
    <t>ТЕР08-01-002-01</t>
  </si>
  <si>
    <t>Устройство основания под фундаменты: песчаного</t>
  </si>
  <si>
    <t>195.1</t>
  </si>
  <si>
    <t>196</t>
  </si>
  <si>
    <t>ТЕР07-06-001-01</t>
  </si>
  <si>
    <t>Устройство непроходных каналов: одноячейковых, перекрываемых или опирающихся на плиту</t>
  </si>
  <si>
    <t>196.1</t>
  </si>
  <si>
    <t>11.7</t>
  </si>
  <si>
    <t>ТССЦ-05.1.01.10-0075</t>
  </si>
  <si>
    <t>Лотки (серия 3.006.1-2.87 выпуск 1): Л11-8 бетон В25 (М350), объем 1,44 м3, расход арматуры 164,1 кг</t>
  </si>
  <si>
    <t>11.8</t>
  </si>
  <si>
    <t>ТССЦ-05.1.01.10-0068</t>
  </si>
  <si>
    <t>Лотки (серия 3.006.1-2.87 выпуск 1): Л5а-8 /бетон В15 (М200), объем 0,44 м3, расход арматуры 18,32 кг</t>
  </si>
  <si>
    <t>11.9</t>
  </si>
  <si>
    <t>197</t>
  </si>
  <si>
    <t>ТЕР07-06-002-07</t>
  </si>
  <si>
    <t>Устройство плит перекрытий каналов площадью: до 5 м2</t>
  </si>
  <si>
    <t>11.10</t>
  </si>
  <si>
    <t>197.1</t>
  </si>
  <si>
    <t>ТССЦ-05.1.01.13-0043</t>
  </si>
  <si>
    <t>Плиты железобетонные: покрытий, перекрытий и днищ</t>
  </si>
  <si>
    <t>11.11</t>
  </si>
  <si>
    <t>198</t>
  </si>
  <si>
    <t>Гидроизоляция оклеечная  лист 64  24/19-КР2</t>
  </si>
  <si>
    <t>11.12</t>
  </si>
  <si>
    <t>199</t>
  </si>
  <si>
    <t>ТЕР08-01-003-02</t>
  </si>
  <si>
    <t>Гидроизоляция стен, фундаментов: горизонтальная оклеечная в 1 слой</t>
  </si>
  <si>
    <t>11.13</t>
  </si>
  <si>
    <t>199.1</t>
  </si>
  <si>
    <t>ТССЦ-12.1.02.15-0093</t>
  </si>
  <si>
    <t>Материал рулонный гидроизоляционный наплавляемый битумно- полимерный "Техноэластмост Б" для первого слоя</t>
  </si>
  <si>
    <t>Мероприятия по обеспечению доступа инвалидов  24/19-ОДИ лист 1</t>
  </si>
  <si>
    <t>200</t>
  </si>
  <si>
    <t>ТЕР11-01-027-05</t>
  </si>
  <si>
    <t>Устройство покрытий на растворе из сухой смеси с приготовлением раствора в построечных условиях из плиток: рельефных глазурованных керамических для полов многоцветных</t>
  </si>
  <si>
    <t>ТССЦ-06.2.02.01-0081</t>
  </si>
  <si>
    <t>Плитки керамические для полов рельефные глазурованные, декорированные методом сериографии, квадратные и прямоугольные с: многоцветным рисунком толщиной 11 мм</t>
  </si>
  <si>
    <t>ТССЦ-14.1.06.02-0037</t>
  </si>
  <si>
    <t>Клей плиточный «Старатель-стандарт»</t>
  </si>
  <si>
    <t>ТССЦ-04.3.02.09-0102</t>
  </si>
  <si>
    <t>Затирка «Старатели» (разной цветности)</t>
  </si>
  <si>
    <t>ТССЦ-14.1.05.02-0105</t>
  </si>
  <si>
    <t>Клей полиуретановый двухкомпонентный марки UZIN МК-92 S</t>
  </si>
  <si>
    <t>Сопоставительный анализ цен п. 154</t>
  </si>
  <si>
    <t>Тактильная  плитка ПВХ 300х300 конус</t>
  </si>
  <si>
    <t>Тактильная плитка уличная</t>
  </si>
  <si>
    <t>201</t>
  </si>
  <si>
    <t>ТЕР27-07-003-02</t>
  </si>
  <si>
    <t>Устройство бетонных плитных тротуаров с заполнением швов: песком</t>
  </si>
  <si>
    <t>12.8</t>
  </si>
  <si>
    <t>Сопоставительный анализ цен п. 155</t>
  </si>
  <si>
    <t>Тактильная уличная бетонная плитка</t>
  </si>
  <si>
    <t>Оборудование лестниц и лифтов</t>
  </si>
  <si>
    <t>12.9</t>
  </si>
  <si>
    <t>202</t>
  </si>
  <si>
    <t>ТЕР15-06-003-03</t>
  </si>
  <si>
    <t>Оклейка стен поливинилхлоридной декоративно-отделочной самоклеющейся пленкой: по листовым материалам (применительно)</t>
  </si>
  <si>
    <t>12.10</t>
  </si>
  <si>
    <t>202.1</t>
  </si>
  <si>
    <t>ТССЦ-14.5.11.01-0001</t>
  </si>
  <si>
    <t>Шпатлевка клеевая</t>
  </si>
  <si>
    <t>12.11</t>
  </si>
  <si>
    <t>202.2</t>
  </si>
  <si>
    <t>ТССЦ-14.1.05.03-0001</t>
  </si>
  <si>
    <t>Клей фенолполивинилацетатный</t>
  </si>
  <si>
    <t>12.12</t>
  </si>
  <si>
    <t>ТССЦ-01.6.02.03-0021</t>
  </si>
  <si>
    <t>Пленка поливинилхлоридная декоративно-отделочная самоклеющаяся марки ПДСПО-12</t>
  </si>
  <si>
    <t>1000 м2</t>
  </si>
  <si>
    <t>12.13</t>
  </si>
  <si>
    <t>Сопоставительный анализ цен п. 156</t>
  </si>
  <si>
    <t>Тактильные наклейки на перилах</t>
  </si>
  <si>
    <t>12.14</t>
  </si>
  <si>
    <t>Сопоставительный анализ цен п. 157</t>
  </si>
  <si>
    <t>Контрастная полоса для маркировки ступеней 0,1 м</t>
  </si>
  <si>
    <t>м.п.</t>
  </si>
  <si>
    <t>12.15</t>
  </si>
  <si>
    <t>Сопоставительный анализ цен п.158</t>
  </si>
  <si>
    <t>Тактильные номера этажей</t>
  </si>
  <si>
    <t>12.16</t>
  </si>
  <si>
    <t>Сопоставительный анализ цен п. 159</t>
  </si>
  <si>
    <t>Контрастная лента для маркировки дверного проема 0,1м</t>
  </si>
  <si>
    <t>Мнемосхемы</t>
  </si>
  <si>
    <t>12.17</t>
  </si>
  <si>
    <t>203</t>
  </si>
  <si>
    <t>ТЕР17-01-002-04</t>
  </si>
  <si>
    <t>Установка гарнитуры туалетной: вешалок, подстаканников, поручней для ванн и т.д.</t>
  </si>
  <si>
    <t>10 шт</t>
  </si>
  <si>
    <t>12.18</t>
  </si>
  <si>
    <t>Сопоставительный анализ цен п. 160</t>
  </si>
  <si>
    <t>Информационный знак о доступности помещения МГН</t>
  </si>
  <si>
    <t>12.19</t>
  </si>
  <si>
    <t>Сопоставительный анализ цен п. 161</t>
  </si>
  <si>
    <t>Тактильные планы эвакуации</t>
  </si>
  <si>
    <t>Монтаж мусоропровода лист 1 приложение А 24/419-АР</t>
  </si>
  <si>
    <t>204</t>
  </si>
  <si>
    <t>ТЕР08-06-001-01</t>
  </si>
  <si>
    <t>Монтаж мусоропровода со стволом из хризотилцементных труб в 9-этажных зданиях с пятью клапанами общей высотой 25 м</t>
  </si>
  <si>
    <t>мусоропровод</t>
  </si>
  <si>
    <t>ТССЦ-08.1.05.02-0001</t>
  </si>
  <si>
    <t>Клапаны для приема мусора на площадках лестничных клеток, емкостью ковша 12 л, размер 814х395х814 мм</t>
  </si>
  <si>
    <t>ТССЦ-08.1.05.04-0001</t>
  </si>
  <si>
    <t>Контейнер мусоросборный К-1 для мусоропровода</t>
  </si>
  <si>
    <t>205</t>
  </si>
  <si>
    <t>ТЕР08-06-002-01</t>
  </si>
  <si>
    <t>Окраска металлических деталей мусоропровода в 9-этажных зданиях с пятью клапанами</t>
  </si>
  <si>
    <t>Холодный водопровод В1  том 5.2.1 24/19-ИОС2.1.СО лист 1-4</t>
  </si>
  <si>
    <t>Насосная установка</t>
  </si>
  <si>
    <t>02-01-02</t>
  </si>
  <si>
    <t>ТЕР18-05-001-01</t>
  </si>
  <si>
    <t>Установка насосов центробежных с электродвигателем, масса агрегата: до 0,1 т</t>
  </si>
  <si>
    <t>Сопоставительный анализ цен п.6</t>
  </si>
  <si>
    <t>компл</t>
  </si>
  <si>
    <t>ТЕР18-05-002-05</t>
  </si>
  <si>
    <t>Установка вставок виброизолирующих к насосам давлением: 1,6 МПа диаметром 80 мм</t>
  </si>
  <si>
    <t>ТССЦ-18.5.03.01-0005</t>
  </si>
  <si>
    <t>Вставки виброизолирующие на давление: 1,6 МПа (16 кгс/см2), диаметром 80 мм</t>
  </si>
  <si>
    <t>Водомерный узел  24/19-ИОС2.2.СО лист 1</t>
  </si>
  <si>
    <t>14.5</t>
  </si>
  <si>
    <t>ТЕР16-06-001-01</t>
  </si>
  <si>
    <t>Установка водомерных узлов, поставляемых на место монтажа собранными в блоки, с обводной линией диаметром ввода: до 65 мм, диаметром водомера до 40 мм</t>
  </si>
  <si>
    <t>узел</t>
  </si>
  <si>
    <t>14.6</t>
  </si>
  <si>
    <t>ТССЦ-23.7.01.01-0006</t>
  </si>
  <si>
    <t>Обвязки водомеров из стальных водогазопроводных бесшовных и сварных труб с фланцами, болтами, гайками, прокладками и муфтовой арматурой: (с обводной линией) диаметром до 80 мм</t>
  </si>
  <si>
    <t>14.7</t>
  </si>
  <si>
    <t>ТССЦ-65.1.04.03-0046</t>
  </si>
  <si>
    <t>14.8</t>
  </si>
  <si>
    <t>ТССЦ-18.2.08.09-0005</t>
  </si>
  <si>
    <t>Фильтры муфтовые BROEN V823 чугунные сетчатые, давлением 1,0 МПа (10 кгс/см2), диаметром: 40 мм, резьбовое присоединение 1 1/2"</t>
  </si>
  <si>
    <t>14.9</t>
  </si>
  <si>
    <t>ТССЦ-63.4.01.01-0004</t>
  </si>
  <si>
    <t>14.10</t>
  </si>
  <si>
    <t>ТССЦ-18.1.02.01-0202</t>
  </si>
  <si>
    <t>Задвижки параллельные фланцевые с выдвижным шпинделем для воды и пара давлением 1 Мпа (10 кгс/см2) 30ч6бр диаметром: 80 мм</t>
  </si>
  <si>
    <t>14.11</t>
  </si>
  <si>
    <t>ТССЦ-18.1.09.06-0024</t>
  </si>
  <si>
    <t>Кран шаровой муфтовый 11Б27П1, диаметром: 32 мм</t>
  </si>
  <si>
    <t>14.12</t>
  </si>
  <si>
    <t>ТССЦ-18.1.06.10-0004</t>
  </si>
  <si>
    <t>Краны регулирующие: трехходовые КРТПП, латунные диаметром 15 мм</t>
  </si>
  <si>
    <t>14.13</t>
  </si>
  <si>
    <t>ТЕР16-07-001-02</t>
  </si>
  <si>
    <t>Установка кранов поливочных диаметром: 25 мм</t>
  </si>
  <si>
    <t>14.14</t>
  </si>
  <si>
    <t>ТССЦ-18.3.01.03-0001</t>
  </si>
  <si>
    <t>Рукава поливочные диаметром: 25 мм (Применительно Д 15мм)</t>
  </si>
  <si>
    <t>14.15</t>
  </si>
  <si>
    <t>ТССЦ-18.1.09.07-0021</t>
  </si>
  <si>
    <t>Кран шаровый полипропиленовый PPRC PN20, диаметром: 20 мм</t>
  </si>
  <si>
    <t>14.16</t>
  </si>
  <si>
    <t>ТССЦ-18.1.09.07-0023</t>
  </si>
  <si>
    <t>Кран шаровый полипропиленовый PPRC PN20, диаметром: 32 мм</t>
  </si>
  <si>
    <t>14.17</t>
  </si>
  <si>
    <t>ТССЦ-18.1.09.07-0025</t>
  </si>
  <si>
    <t>Кран шаровый полипропиленовый PPRC PN20, диаметром: 50 мм</t>
  </si>
  <si>
    <t>14.18</t>
  </si>
  <si>
    <t>ТССЦ-18.1.09.07-0026</t>
  </si>
  <si>
    <t>Кран шаровый полипропиленовый PPRC PN20, диаметром: 63 мм</t>
  </si>
  <si>
    <t>14.19</t>
  </si>
  <si>
    <t>Кран шаровый полипропиленовый PPRC PN20, диаметром: 63 мм (применительно Д 80мм)</t>
  </si>
  <si>
    <t>14.20</t>
  </si>
  <si>
    <t>Сопоставительный анализ цен п.5</t>
  </si>
  <si>
    <t>Клапан обратный полипропиленовый Д80мм</t>
  </si>
  <si>
    <t>14.21</t>
  </si>
  <si>
    <t>Клапан обратный полипропиленовый Д20мм</t>
  </si>
  <si>
    <t>14.22</t>
  </si>
  <si>
    <t>ТССЦ-18.2.06.08-0014</t>
  </si>
  <si>
    <t>Подводка гибкая армированная резиновая: 600 мм (применительно 700 мм)</t>
  </si>
  <si>
    <t>14.23</t>
  </si>
  <si>
    <t>ТССЦ-19.3.02.08-0032</t>
  </si>
  <si>
    <t>Трубки дренажные (шланги) гофрированные для систем кондиционирования, диаметром 20 мм</t>
  </si>
  <si>
    <t>10 м</t>
  </si>
  <si>
    <t>14.24</t>
  </si>
  <si>
    <t>ТЕР16-06-005-01</t>
  </si>
  <si>
    <t>Установка счетчиков (водомеров) диаметром: до 40 мм</t>
  </si>
  <si>
    <t>14.25</t>
  </si>
  <si>
    <t>ТССЦ-65.1.04.03-0032</t>
  </si>
  <si>
    <t>14.26</t>
  </si>
  <si>
    <t>ТССЦ-18.2.08.09-0001</t>
  </si>
  <si>
    <t>Фильтры муфтовые BROEN V823 чугунные сетчатые, давлением 1,0 МПа (10 кгс/см2), диаметром: 15 мм, резьбовое присоединение 1/2"</t>
  </si>
  <si>
    <t>14.27</t>
  </si>
  <si>
    <t>ТЕР16-04-005-08</t>
  </si>
  <si>
    <t>Прокладка внутренних трубопроводов водоснабжения и отопления из полипропиленовых труб: 90 мм</t>
  </si>
  <si>
    <t>14.28</t>
  </si>
  <si>
    <t>ТССЦ-24.3.02.01-0009</t>
  </si>
  <si>
    <t>Трубопроводы напорные из полипропилена PPRS с гильзами и креплениями для холодного и горячего водоснабжения: PN10 SDR 11, диаметром 90 мм, толщина стенки 8,2 мм</t>
  </si>
  <si>
    <t>14.29</t>
  </si>
  <si>
    <t>ТССЦ-23.1.02.06-0018</t>
  </si>
  <si>
    <t>Хомут металлический с шурупом для крепления трубопроводов диаметром: 83-92 мм</t>
  </si>
  <si>
    <t>14.30</t>
  </si>
  <si>
    <t>ТЕР16-04-005-06</t>
  </si>
  <si>
    <t>Прокладка внутренних трубопроводов водоснабжения и отопления из полипропиленовых труб: 63 мм</t>
  </si>
  <si>
    <t>14.31</t>
  </si>
  <si>
    <t>ТССЦ-24.3.02.01-0007</t>
  </si>
  <si>
    <t>Трубопроводы напорные из полипропилена PPRS с гильзами и креплениями для холодного и горячего водоснабжения: PN10 SDR 11, диаметром 63 мм, толщина стенки 5,8 мм</t>
  </si>
  <si>
    <t>14.32</t>
  </si>
  <si>
    <t>ТЕР16-04-005-05</t>
  </si>
  <si>
    <t>Прокладка внутренних трубопроводов водоснабжения и отопления из полипропиленовых труб: 50 мм</t>
  </si>
  <si>
    <t>14.33</t>
  </si>
  <si>
    <t>ТССЦ-24.3.02.01-0006</t>
  </si>
  <si>
    <t>Трубопроводы напорные из полипропилена PPRS с гильзами и креплениями для холодного и горячего водоснабжения: PN10 SDR 11, диаметром 50 мм, толщина стенки 4,6 мм</t>
  </si>
  <si>
    <t>14.34</t>
  </si>
  <si>
    <t>ТССЦ-23.1.02.06-0015</t>
  </si>
  <si>
    <t>Хомут металлический с шурупом для крепления трубопроводов диаметром: 48-53 мм</t>
  </si>
  <si>
    <t>14.35</t>
  </si>
  <si>
    <t>ТЕР16-04-005-04</t>
  </si>
  <si>
    <t>Прокладка внутренних трубопроводов водоснабжения и отопления из полипропиленовых труб: 40 мм</t>
  </si>
  <si>
    <t>14.36</t>
  </si>
  <si>
    <t>ТССЦ-24.3.02.01-0005</t>
  </si>
  <si>
    <t>Трубопроводы напорные из полипропилена PPRS с гильзами и креплениями для холодного и горячего водоснабжения: PN10 SDR 11, диаметром 40 мм, толщина стенки 3,7 мм</t>
  </si>
  <si>
    <t>14.37</t>
  </si>
  <si>
    <t>ТЕР16-04-005-03</t>
  </si>
  <si>
    <t>Прокладка внутренних трубопроводов водоснабжения и отопления из полипропиленовых труб: 32 мм</t>
  </si>
  <si>
    <t>14.38</t>
  </si>
  <si>
    <t>ТССЦ-24.3.02.01-0004</t>
  </si>
  <si>
    <t>Трубопроводы напорные из полипропилена PPRS с гильзами и креплениями для холодного и горячего водоснабжения: PN10 SDR 11, диаметром 32 мм, толщина стенки 2,9 мм</t>
  </si>
  <si>
    <t>14.39</t>
  </si>
  <si>
    <t>ТССЦ-23.1.02.06-0013</t>
  </si>
  <si>
    <t>Хомут металлический с шурупом для крепления трубопроводов диаметром: 31-38 мм</t>
  </si>
  <si>
    <t>14.40</t>
  </si>
  <si>
    <t>ТЕР16-04-005-01</t>
  </si>
  <si>
    <t>Прокладка внутренних трубопроводов водоснабжения и отопления из полипропиленовых труб: 20 мм</t>
  </si>
  <si>
    <t>14.41</t>
  </si>
  <si>
    <t>ТССЦ-24.3.02.01-0002</t>
  </si>
  <si>
    <t>Трубопроводы напорные из полипропилена PPRS с гильзами и креплениями для холодного и горячего водоснабжения: PN10 SDR 11, диаметром 20 мм, толщина стенки 1,9 мм</t>
  </si>
  <si>
    <t>14.42</t>
  </si>
  <si>
    <t>ТССЦ-23.1.02.06-0011</t>
  </si>
  <si>
    <t>Хомут металлический с шурупом для крепления трубопроводов диаметром: 20-25 мм</t>
  </si>
  <si>
    <t>14.43</t>
  </si>
  <si>
    <t>ТЕР26-01-003-01</t>
  </si>
  <si>
    <t>Изоляция трубопроводов цилиндрами и полуцилиндрами из минеральной ваты на синтетическом связующем</t>
  </si>
  <si>
    <t>14.44</t>
  </si>
  <si>
    <t>ТССЦ-12.2.08.02-0083</t>
  </si>
  <si>
    <t>Цилиндры навивные, марка "ROCKWOOL 100" толщиной: 20 мм, диаметром 89 мм</t>
  </si>
  <si>
    <t>14.45</t>
  </si>
  <si>
    <t>ТССЦ-12.2.08.02-0082</t>
  </si>
  <si>
    <t>Цилиндры навивные, марка "ROCKWOOL 100" толщиной: 20 мм, диаметром 60 мм</t>
  </si>
  <si>
    <t>14.46</t>
  </si>
  <si>
    <t>ТССЦ-12.2.08.02-0081</t>
  </si>
  <si>
    <t>Цилиндры навивные, марка "ROCKWOOL 100" толщиной: 20 мм, диаметром 48 мм</t>
  </si>
  <si>
    <t>14.47</t>
  </si>
  <si>
    <t>ТССЦ-12.2.08.02-0087</t>
  </si>
  <si>
    <t>Цилиндры навивные, марка "ROCKWOOL 100" толщиной: 25 мм, диаметром 32 мм (Применительно толщ. 20мм)</t>
  </si>
  <si>
    <t>14.48</t>
  </si>
  <si>
    <t>ТССЦ-12.2.08.02-0086</t>
  </si>
  <si>
    <t>Цилиндры навивные, марка "ROCKWOOL 100" толщиной: 25 мм, диаметром 28 мм (Применительно толщ. 20мм)</t>
  </si>
  <si>
    <t>14.49</t>
  </si>
  <si>
    <t>ТССЦ-12.2.08.02-0090</t>
  </si>
  <si>
    <t>Цилиндры навивные, марка "ROCKWOOL 100" толщиной: 25 мм, диаметром 42 мм (Применительно толщ. 20мм)</t>
  </si>
  <si>
    <t>14.50</t>
  </si>
  <si>
    <t>ТССЦ-18.5.08.13-0011</t>
  </si>
  <si>
    <t>Трубки защитные гофрированные (Пешель Д25мм)</t>
  </si>
  <si>
    <t>14.51</t>
  </si>
  <si>
    <t>ТЕР16-04-002-08</t>
  </si>
  <si>
    <t>Прокладка трубопроводов водоснабжения из напорных полиэтиленовых труб наружным диаметром: 90 мм</t>
  </si>
  <si>
    <t>14.52</t>
  </si>
  <si>
    <t>Сопоставительный анализ цен п.7</t>
  </si>
  <si>
    <t>труба ПЭ100 SDR26 Д 90</t>
  </si>
  <si>
    <t>14.53</t>
  </si>
  <si>
    <t>ТЕР16-07-006-01</t>
  </si>
  <si>
    <t>Заделка сальников при проходе труб через фундаменты или стены подвала диаметром: до 100 мм</t>
  </si>
  <si>
    <t>14.54</t>
  </si>
  <si>
    <t>Сопоставительный анализ цен п.7.2</t>
  </si>
  <si>
    <t>Устройство внутриквартирного пожаротушения ПКБ в шкафчике</t>
  </si>
  <si>
    <t>14.55</t>
  </si>
  <si>
    <t>ТЕРм12-08-005-01</t>
  </si>
  <si>
    <t>Оросители, насадки установок водяного и пенного пожаротушения: спринклерные</t>
  </si>
  <si>
    <t>14.56</t>
  </si>
  <si>
    <t>ТССЦ-18.1.10.16-0001</t>
  </si>
  <si>
    <t>Ороситель дренчерный ДВВ-10</t>
  </si>
  <si>
    <t>14.57</t>
  </si>
  <si>
    <t>ТССЦ-01.7.15.07-0005</t>
  </si>
  <si>
    <t>Дюбели монтажные 10х130 (10х132, 10х150) мм</t>
  </si>
  <si>
    <t>Горячий водопровод Т3, Т4том 5.2.1 24/19-ИОС2.1.СО лист 4-5</t>
  </si>
  <si>
    <t>ТЕР17-01-002-03</t>
  </si>
  <si>
    <t>Установка смесителей</t>
  </si>
  <si>
    <t>ТССЦ-18.1.10.10-0014</t>
  </si>
  <si>
    <t>Смесители для ванн: СМ-В-ШТ с душевой сеткой на гибком шланге, с кнопочным переключателем, с латунными маховичками, штангой</t>
  </si>
  <si>
    <t>15.4</t>
  </si>
  <si>
    <t>ТССЦ-18.1.10.10-0072</t>
  </si>
  <si>
    <t>Смеситель латунный с гальванопокрытием для мойки настольный, с верхней камерой смешения</t>
  </si>
  <si>
    <t>15.5</t>
  </si>
  <si>
    <t>ТССЦ-18.1.10.10-0047</t>
  </si>
  <si>
    <t>Смесители для умывальников: СМ-УМ-ЦА настольные, с верхней камерой смешения, центральные, с аэратором</t>
  </si>
  <si>
    <t>15.6</t>
  </si>
  <si>
    <t>ТССЦ-18.1.10.10-0071</t>
  </si>
  <si>
    <t>Смеситель GROHE Grotherm 2000 Speciol центральный с универсальным термостатом (Применительно смеситель для умывальника сенсорного с термостатической регулировкой)</t>
  </si>
  <si>
    <t>15.7</t>
  </si>
  <si>
    <t>15.8</t>
  </si>
  <si>
    <t>15.9</t>
  </si>
  <si>
    <t>ТССЦ-24.3.02.01-0012</t>
  </si>
  <si>
    <t>Трубопроводы напорные из полипропилена PPRS с гильзами и креплениями для холодного и горячего водоснабжения: PN20 SDR 6, диаметром 20 мм, толщина стенки 3,4 мм</t>
  </si>
  <si>
    <t>15.10</t>
  </si>
  <si>
    <t>32.2</t>
  </si>
  <si>
    <t>Трубки защитные гофрированные (пешель Д25мм)</t>
  </si>
  <si>
    <t>Крепление для трубопроводов и арматуры к стене</t>
  </si>
  <si>
    <t>15.11</t>
  </si>
  <si>
    <t>15.12</t>
  </si>
  <si>
    <t>ТССЦ-01.7.15.12-0021</t>
  </si>
  <si>
    <t>Шпильки (подвеска резьбовая ПР-8)</t>
  </si>
  <si>
    <t>15.13</t>
  </si>
  <si>
    <t>ТССЦ-01.7.15.07-0008</t>
  </si>
  <si>
    <t>Дюбели пластмассовые с шурупами 8х40 мм</t>
  </si>
  <si>
    <t>02-01-03</t>
  </si>
  <si>
    <t>ТЕР16-04-004-01</t>
  </si>
  <si>
    <t>Прокладка внутренних трубопроводов канализации из полипропиленовых труб диаметром: 50 мм</t>
  </si>
  <si>
    <t>ТССЦ-24.3.02.02-0003</t>
  </si>
  <si>
    <t>Трубы безнапорные канализационные из полипропилена, диаметром: 50 мм</t>
  </si>
  <si>
    <t>ТЕР16-04-004-02</t>
  </si>
  <si>
    <t>Прокладка внутренних трубопроводов канализации из полипропиленовых труб диаметром: 110 мм</t>
  </si>
  <si>
    <t>ТССЦ-24.3.02.02-0004</t>
  </si>
  <si>
    <t>Трубы безнапорные канализационные из полипропилена, диаметром: 110 мм</t>
  </si>
  <si>
    <t>16.5</t>
  </si>
  <si>
    <t>ТЕР26-01-054-01</t>
  </si>
  <si>
    <t>Обертывание поверхности изоляции рулонными материалами насухо с проклейкой швов</t>
  </si>
  <si>
    <t>16.6</t>
  </si>
  <si>
    <t>ТССЦ-12.1.02.06-0022</t>
  </si>
  <si>
    <t>Рубероид кровельный с пылевидной посыпкой марки РКП- 350б</t>
  </si>
  <si>
    <t>16.7</t>
  </si>
  <si>
    <t>ТЕР16-04-001-04</t>
  </si>
  <si>
    <t>Прокладка трубопроводов канализации из полиэтиленовых труб высокой плотности диаметром: 200 мм (ФУТЛЯР)</t>
  </si>
  <si>
    <t>16.8</t>
  </si>
  <si>
    <t>ТССЦ-24.3.03.13-0427</t>
  </si>
  <si>
    <t>Трубы напорные из полиэтилена низкого давления среднего типа, наружным диаметром: 315 мм</t>
  </si>
  <si>
    <t>16.9</t>
  </si>
  <si>
    <t>ТССЦ-24.3.05.12-0001</t>
  </si>
  <si>
    <t>Ревизия полипропиленовая с крышкой диаметром 100 мм</t>
  </si>
  <si>
    <t>16.10</t>
  </si>
  <si>
    <t>Ревизия полипропиленовая с крышкой диаметром 100 мм (прочистка)</t>
  </si>
  <si>
    <t>16.11</t>
  </si>
  <si>
    <t>Ревизия полипропиленовая с крышкой диаметром 100 мм (прочистка) Применительно 50 мм</t>
  </si>
  <si>
    <t>16.12</t>
  </si>
  <si>
    <t>ТЕР17-01-003-01</t>
  </si>
  <si>
    <t>Установка унитазов: с бачком непосредственно присоединенным</t>
  </si>
  <si>
    <t>10 компл.</t>
  </si>
  <si>
    <t>16.13</t>
  </si>
  <si>
    <t>ТССЦ-18.2.01.06-0001</t>
  </si>
  <si>
    <t>Унитаз-компакт «Комфорт»</t>
  </si>
  <si>
    <t>16.14</t>
  </si>
  <si>
    <t>ТССЦ-18.2.06.01-0002</t>
  </si>
  <si>
    <t>Бачки смывные: полуфарфоровые и фарфоровые с арматурой непосредственно устанавливаемые на унитазы</t>
  </si>
  <si>
    <t>16.15</t>
  </si>
  <si>
    <t>Бачки смывные: полуфарфоровые и фарфоровые с арматурой непосредственно устанавливаемые на унитазы (применительно)</t>
  </si>
  <si>
    <t>16.16</t>
  </si>
  <si>
    <t>ТССЦ-69.1.01.02-0001</t>
  </si>
  <si>
    <t>16.17</t>
  </si>
  <si>
    <t>ТССЦ-01.7.19.03-0031</t>
  </si>
  <si>
    <t>Манжеты резиновые к унитазу</t>
  </si>
  <si>
    <t>16.18</t>
  </si>
  <si>
    <t>ТЕР17-01-001-14</t>
  </si>
  <si>
    <t>Установка умывальников одиночных: с подводкой холодной и горячей воды</t>
  </si>
  <si>
    <t>16.19</t>
  </si>
  <si>
    <t>ТССЦ-18.2.01.05-0010</t>
  </si>
  <si>
    <t>Умывальники полуфарфоровые и фарфоровые с краном настольным, кронштейнами, сифоном бутылочным латунным и выпуском,: овальные со скрытыми установочными поверхностями без спинки размером 550х480х185 мм</t>
  </si>
  <si>
    <t>16.20</t>
  </si>
  <si>
    <t>ТЕР17-01-001-02</t>
  </si>
  <si>
    <t>Установка ванн купальных: прямых стальных</t>
  </si>
  <si>
    <t>16.21</t>
  </si>
  <si>
    <t>ТССЦ-18.2.02.01-0021</t>
  </si>
  <si>
    <t>Ванны купальные прямобортные стальные эмалированные с 2-мя стальными подставками, с прокладками, уравнителем электрических потенциалов, с пластмассовыми выпуском, сифоном, переливной трубой и переливом: ВСТ размером 1500х700х560 мм</t>
  </si>
  <si>
    <t>16.22</t>
  </si>
  <si>
    <t>Сопоставительный анализ цен п. 4.2</t>
  </si>
  <si>
    <t>Ванна стальная 1700 мм</t>
  </si>
  <si>
    <t>16.23</t>
  </si>
  <si>
    <t>ТЕР17-01-001-18</t>
  </si>
  <si>
    <t>Установка поддонов душевых: чугунных и стальных мелких</t>
  </si>
  <si>
    <t>16.24</t>
  </si>
  <si>
    <t>ТССЦ-18.2.02.07-0015</t>
  </si>
  <si>
    <t>Поддоны душевые эмалированные: стальные, размером 900х900х150 мм (без обвязки)</t>
  </si>
  <si>
    <t>16.25</t>
  </si>
  <si>
    <t>ТССЦ-18.2.06.09-0006</t>
  </si>
  <si>
    <t>Сифон трубный для душевого поддона "VIR"</t>
  </si>
  <si>
    <t>16.26</t>
  </si>
  <si>
    <t>ТЕР17-01-005-01</t>
  </si>
  <si>
    <t>Установка моек: на одно отделение</t>
  </si>
  <si>
    <t>16.27</t>
  </si>
  <si>
    <t>ТССЦ-18.2.02.05-0005</t>
  </si>
  <si>
    <t>Мойки стальные эмалированные на одно отделение с одной чашей : с креплениями МСК размером 500х500х198</t>
  </si>
  <si>
    <t>16.28</t>
  </si>
  <si>
    <t>ТССЦ-18.2.06.09-0005</t>
  </si>
  <si>
    <t>Сифон пластмассовый бутылочный унифицированный с выпуском и вертикальным отводом СБУв (ГОСТ 23289-94)</t>
  </si>
  <si>
    <t>16.29</t>
  </si>
  <si>
    <t>ТССЦ-18.5.01.02-0001</t>
  </si>
  <si>
    <t>Баки расширительные навесные, емкостью: 5 л</t>
  </si>
  <si>
    <t>16.30</t>
  </si>
  <si>
    <t>ТССЦ-24.3.05.07-0301</t>
  </si>
  <si>
    <t>Муфта противопожарная, марки ФЕНИКС ППМ-110</t>
  </si>
  <si>
    <t>16.31</t>
  </si>
  <si>
    <t>ТССЦ-24.3.05.07-0524</t>
  </si>
  <si>
    <t>Муфты противопожарные для пластиковых труб Огракс ПМ-50/40</t>
  </si>
  <si>
    <t>Крепление для трубопроводов к стене</t>
  </si>
  <si>
    <t>16.32</t>
  </si>
  <si>
    <t>16.33</t>
  </si>
  <si>
    <t>ТССЦ-23.1.02.06-0019</t>
  </si>
  <si>
    <t>Хомут металлический с шурупом для крепления трубопроводов диаметром: 108-116 мм</t>
  </si>
  <si>
    <t>16.34</t>
  </si>
  <si>
    <t>ТССЦ-01.7.15.12-0013</t>
  </si>
  <si>
    <t>Шпилька резьбовая М8-2000</t>
  </si>
  <si>
    <t>16.35</t>
  </si>
  <si>
    <t>ТССЦ-01.7.15.12-0014</t>
  </si>
  <si>
    <t>Шпилька резьбовая М10-2000</t>
  </si>
  <si>
    <t>16.36</t>
  </si>
  <si>
    <t>ТССЦ-01.7.15.07-0010</t>
  </si>
  <si>
    <t>Дюбели пластмассовые с шурупами 10х50 мм</t>
  </si>
  <si>
    <t>16.37</t>
  </si>
  <si>
    <t>ТССЦ-01.7.15.07-0012</t>
  </si>
  <si>
    <t>Дюбели пластмассовые с шурупами 12х70 мм</t>
  </si>
  <si>
    <t>Крепление трубопроводов к перекрытию</t>
  </si>
  <si>
    <t>16.38</t>
  </si>
  <si>
    <t>ТССЦ-08.3.07.01-0064</t>
  </si>
  <si>
    <t>Сталь полосовая: горячекатаная, марки Ст3, толщина 2-6 мм, ширина 30-40 мм, перфорированная</t>
  </si>
  <si>
    <t>16.39</t>
  </si>
  <si>
    <t>ТССЦ-01.7.15.02-0033</t>
  </si>
  <si>
    <t>Болт анкерный с гайкой, размер: 8,0х85 мм</t>
  </si>
  <si>
    <t>Футляр</t>
  </si>
  <si>
    <t>16.40</t>
  </si>
  <si>
    <t>ТЕР46-03-013-13</t>
  </si>
  <si>
    <t>Сверление вертикальных отверстий в бетонных конструкциях полов перфоратором глубиной 100 мм диаметром: 150 мм</t>
  </si>
  <si>
    <t>16.41</t>
  </si>
  <si>
    <t>ТЕР46-03-013-14</t>
  </si>
  <si>
    <t>На каждые 10 мм изменения глубины сверления добавлять или исключать: к расценке 46-03-013-01</t>
  </si>
  <si>
    <t>16.42</t>
  </si>
  <si>
    <t>ТЕР16-07-006-03</t>
  </si>
  <si>
    <t>Заделка сальников при проходе труб через фундаменты или стены подвала диаметром: до 300 мм</t>
  </si>
  <si>
    <t>Узел прохода через кровлю</t>
  </si>
  <si>
    <t>16.43</t>
  </si>
  <si>
    <t>ТЕР20-02-013-01</t>
  </si>
  <si>
    <t>Установка узлов прохода вытяжных вентиляционных шахт диаметром патрубка: до 250 мм</t>
  </si>
  <si>
    <t>16.44</t>
  </si>
  <si>
    <t>Сопоставительный анализ цен п.1</t>
  </si>
  <si>
    <t>кровельный проходной элемент HL200</t>
  </si>
  <si>
    <t>Внутренний водосток К2  том 5.3.1  24/19-ИОС3.1.СО лист 3</t>
  </si>
  <si>
    <t>ТЕР16-07-002-01</t>
  </si>
  <si>
    <t>Установка воронок водосточных</t>
  </si>
  <si>
    <t>Сопоставительный анализ цен п.2</t>
  </si>
  <si>
    <t>Кровельная воронка  HL 63/1</t>
  </si>
  <si>
    <t>ТЕР16-04-002-09</t>
  </si>
  <si>
    <t>Прокладка трубопроводов водоснабжения из напорных полиэтиленовых труб наружным диаметром: 110 мм</t>
  </si>
  <si>
    <t>ТССЦ-24.3.03.13-0231</t>
  </si>
  <si>
    <t>Труба: ПЭ 80 SDR 26, наружный диаметр 110 мм (ГОСТ 18599- 2001)</t>
  </si>
  <si>
    <t>ТЕР16-02-005-05</t>
  </si>
  <si>
    <t>Прокладка трубопроводов отопления и водоснабжения из стальных электросварных труб диаметром: 100 мм (выпуск через кровлю)</t>
  </si>
  <si>
    <t>17.6</t>
  </si>
  <si>
    <t>ТССЦ-23.5.02.02-0006</t>
  </si>
  <si>
    <t>Трубы стальные электросварные прямошовные (ГОСТ 10704-91), наружный диаметр: 108 мм, толщина стенки 4,0 мм</t>
  </si>
  <si>
    <t>17.7</t>
  </si>
  <si>
    <t>ТССЦ-18.1.03.01-0004</t>
  </si>
  <si>
    <t>Затворы гидравлические диаметром: до 100 мм</t>
  </si>
  <si>
    <t>17.8</t>
  </si>
  <si>
    <t>ТССЦ-07.2.06.02-0002</t>
  </si>
  <si>
    <t>Ревизионный люк: 30х30 см</t>
  </si>
  <si>
    <t>17.9</t>
  </si>
  <si>
    <t>ТССЦ-23.8.05.12-0123</t>
  </si>
  <si>
    <t>Тройники косые под 60 градусов диаметром: 100х100 мм</t>
  </si>
  <si>
    <t>17.10</t>
  </si>
  <si>
    <t>ТССЦ-23.8.03.01-0012</t>
  </si>
  <si>
    <t>Заглушки стальные бесшовные приварные диаметром: 100 мм</t>
  </si>
  <si>
    <t>17.11</t>
  </si>
  <si>
    <t>ТЕР16-05-001-02</t>
  </si>
  <si>
    <t>Установка вентилей, задвижек, затворов, клапанов обратных, кранов проходных на трубопроводах из стальных труб диаметром: до 50 мм</t>
  </si>
  <si>
    <t>17.12</t>
  </si>
  <si>
    <t>ТССЦ-18.1.09.11-0021</t>
  </si>
  <si>
    <t>Кран шаровый проходной сальниковый фланцевый 11ч37п для воды, нефти и масла, давлением 1 МПа (10 кгс/см2), диаметром: 50 мм</t>
  </si>
  <si>
    <t>17.13</t>
  </si>
  <si>
    <t>ТССЦ-23.8.03.11-0634</t>
  </si>
  <si>
    <t>Фланцы стальные плоские приварные из стали ВСт3сп2, ВСт3сп3, давлением: 0,6 МПа (6 кгс/см2), диаметром 50 мм</t>
  </si>
  <si>
    <t>17.14</t>
  </si>
  <si>
    <t>ТССЦ-24.3.05.01-0041</t>
  </si>
  <si>
    <t>Втулка полиэтиленовая с удлиненным хвостовиком под фланец SDR 11, диаметр: 63 мм (ТУ2248-001-18425183-01)</t>
  </si>
  <si>
    <t>17.15</t>
  </si>
  <si>
    <t>Дренажная канализация (К2Н)</t>
  </si>
  <si>
    <t>ТЕРм07-04-028-04</t>
  </si>
  <si>
    <t>Насос погружной заливочный, масса 0,11 т</t>
  </si>
  <si>
    <t>Сопоставительный анализ цен п.4</t>
  </si>
  <si>
    <t>ТЕР16-04-002-03</t>
  </si>
  <si>
    <t>Прокладка трубопроводов водоснабжения из напорных полиэтиленовых труб наружным диаметром: 32 мм</t>
  </si>
  <si>
    <t>Сопоставительный анализ цен п.3</t>
  </si>
  <si>
    <t>труба ПЭ100 SDR17 Д 32</t>
  </si>
  <si>
    <t>18.5</t>
  </si>
  <si>
    <t>ТССЦ-18.1.09.06-0023</t>
  </si>
  <si>
    <t>Кран шаровой муфтовый 11Б27П1, диаметром: 25 мм</t>
  </si>
  <si>
    <t>18.6</t>
  </si>
  <si>
    <t>ТССЦ-18.1.04.03-0093</t>
  </si>
  <si>
    <t>Клапаны обратные подъемные муфтовые 16Б1бк, давлением 1,6 МПа (16 кгс/см2), диаметром: 25 мм</t>
  </si>
  <si>
    <t>Крепления для трубопроводов и арматуры к стене</t>
  </si>
  <si>
    <t>18.7</t>
  </si>
  <si>
    <t>18.8</t>
  </si>
  <si>
    <t>Шпильки</t>
  </si>
  <si>
    <t>18.9</t>
  </si>
  <si>
    <t>Крепления для трубопроводов к перекрытию</t>
  </si>
  <si>
    <t>18.10</t>
  </si>
  <si>
    <t>18.11</t>
  </si>
  <si>
    <t>18.12</t>
  </si>
  <si>
    <t>ТЕР16-04-001-02</t>
  </si>
  <si>
    <t>Прокладка трубопроводов канализации из полиэтиленовых труб высокой плотности диаметром: 110 мм</t>
  </si>
  <si>
    <t>18.13</t>
  </si>
  <si>
    <t>ТССЦ-24.3.03.13-0418</t>
  </si>
  <si>
    <t>Трубы напорные из полиэтилена низкого давления среднего типа, наружным диаметром: 110 мм</t>
  </si>
  <si>
    <t>Отопление том 5.4.1 24/19- ИОС4.1ОВ.СО листы 1-3</t>
  </si>
  <si>
    <t>Трубопроводы</t>
  </si>
  <si>
    <t>02-01-04</t>
  </si>
  <si>
    <t>ТЕР16-04-005-02</t>
  </si>
  <si>
    <t>Прокладка внутренних трубопроводов водоснабжения и отопления из полипропиленовых труб: 25 мм</t>
  </si>
  <si>
    <t>ТССЦ-24.3.02.01-0003</t>
  </si>
  <si>
    <t>Трубопроводы напорные из полипропилена PPRS с гильзами и креплениями для холодного и горячего водоснабжения: PN10 SDR 11, диаметром 25 мм, толщина стенки 2,3 мм</t>
  </si>
  <si>
    <t>Отопительное оборудование</t>
  </si>
  <si>
    <t>19.5</t>
  </si>
  <si>
    <t>ТЕР18-03-001-02</t>
  </si>
  <si>
    <t>Установка радиаторов: стальных</t>
  </si>
  <si>
    <t>100 кВт</t>
  </si>
  <si>
    <t>19.6</t>
  </si>
  <si>
    <t>ТССЦ-18.5.10.06-0110</t>
  </si>
  <si>
    <t>Радиаторы стальные панельные марка: «Purmo», тип C11, мощность 663 Вт, размер 500х500 мм</t>
  </si>
  <si>
    <t>19.7</t>
  </si>
  <si>
    <t>ТССЦ-18.5.10.06-0142</t>
  </si>
  <si>
    <t>Радиаторы стальные панельные марка: «Purmo», тип C22, мощность 1130 Вт, размер 500х500 мм</t>
  </si>
  <si>
    <t>19.8</t>
  </si>
  <si>
    <t>ТССЦ-18.5.10.06-0145</t>
  </si>
  <si>
    <t>Радиаторы стальные панельные марка: «Purmo», тип C22, мощность 1356 Вт, размер 500х600 мм</t>
  </si>
  <si>
    <t>19.9</t>
  </si>
  <si>
    <t>ТССЦ-18.5.10.06-0147</t>
  </si>
  <si>
    <t>Радиаторы стальные панельные марка: «Purmo», тип C22, мощность 1582 Вт, размер 500х700 мм</t>
  </si>
  <si>
    <t>19.10</t>
  </si>
  <si>
    <t>ТССЦ-18.5.10.06-0150</t>
  </si>
  <si>
    <t>Радиаторы стальные панельные марка: «Purmo», тип C22, мощность 1808 Вт, размер 500х800 мм</t>
  </si>
  <si>
    <t>19.11</t>
  </si>
  <si>
    <t>ТССЦ-18.5.10.06-0151</t>
  </si>
  <si>
    <t>Радиаторы стальные панельные марка: «Purmo», тип C22, мощность 2034 Вт, размер 500х900 мм</t>
  </si>
  <si>
    <t>19.12</t>
  </si>
  <si>
    <t>ТССЦ-18.5.10.06-0153</t>
  </si>
  <si>
    <t>Радиаторы стальные панельные марка: «Purmo», тип C22, мощность 2260 Вт, размер 500х1000 мм</t>
  </si>
  <si>
    <t>19.13</t>
  </si>
  <si>
    <t>ТССЦ-18.5.10.06-0157</t>
  </si>
  <si>
    <t>Радиаторы стальные панельные марка: «Purmo», тип C22, мощность 2712 Вт, размер 500х1200 мм</t>
  </si>
  <si>
    <t>19.14</t>
  </si>
  <si>
    <t>ТССЦ-18.5.10.06-0159</t>
  </si>
  <si>
    <t>Радиаторы стальные панельные марка: «Purmo», тип C22, мощность 3164 Вт, размер 500х1400 мм</t>
  </si>
  <si>
    <t>19.15</t>
  </si>
  <si>
    <t>ТЕР17-01-002-01</t>
  </si>
  <si>
    <t>Установка полотенцесушителей: из водогазопроводных труб</t>
  </si>
  <si>
    <t>19.16</t>
  </si>
  <si>
    <t>ТССЦ-18.5.09.02-0004</t>
  </si>
  <si>
    <t>Полотенцесушители: стальные хромированные М-образные диаметр 25 мм, размер 600Х600 мм</t>
  </si>
  <si>
    <t>19.17</t>
  </si>
  <si>
    <t>ТССЦ-18.5.09.03-0001</t>
  </si>
  <si>
    <t>Крепление полотенцесушителя "Телескоп" хромированное, диаметр 25 мм</t>
  </si>
  <si>
    <t>19.18</t>
  </si>
  <si>
    <t>ТЕР18-06-007-01</t>
  </si>
  <si>
    <t>Установка фильтров диаметром: 25 мм</t>
  </si>
  <si>
    <t>19.19</t>
  </si>
  <si>
    <t>ТССЦ-18.2.08.08-0011</t>
  </si>
  <si>
    <t>Фильтры сетчатые: Y222 DANFOSS с внутренней резьбой, латунные диаметром 15 мм</t>
  </si>
  <si>
    <t>19.20</t>
  </si>
  <si>
    <t>ТССЦ-18.2.08.08-0012</t>
  </si>
  <si>
    <t>Фильтры сетчатые: Y222 DANFOSS с внутренней резьбой, латунные диаметром 20 мм</t>
  </si>
  <si>
    <t>Электроконвекторы</t>
  </si>
  <si>
    <t>19.21</t>
  </si>
  <si>
    <t>ТЕРм11-03-001-01</t>
  </si>
  <si>
    <t>Приборы, устанавливаемые на металлоконструкциях, щитах и пультах, масса: до 5 кг</t>
  </si>
  <si>
    <t>19.22</t>
  </si>
  <si>
    <t>Сопоставительный анализ цен п.41</t>
  </si>
  <si>
    <t>19.23</t>
  </si>
  <si>
    <t>Сопоставительный анализ цен п.42</t>
  </si>
  <si>
    <t>19.24</t>
  </si>
  <si>
    <t>Сопоставительный анализ цен п.43</t>
  </si>
  <si>
    <t>Трубопроводная арматура</t>
  </si>
  <si>
    <t>19.25</t>
  </si>
  <si>
    <t>ТЕР16-05-001-01</t>
  </si>
  <si>
    <t>Установка вентилей, задвижек, затворов, клапанов обратных, кранов проходных на трубопроводах из стальных труб диаметром: до 25 мм</t>
  </si>
  <si>
    <t>19.26</t>
  </si>
  <si>
    <t>ТССЦ-18.1.09.08-0032</t>
  </si>
  <si>
    <t>Кран шаровой полнопроходной "Danfoss" Х2777 из нержавеющей стали с внутренней резьбой, давлением 6,3 МПа (63 кгс/см2), диаметром: 15 мм</t>
  </si>
  <si>
    <t>19.27</t>
  </si>
  <si>
    <t>ТССЦ-18.1.09.08-0033</t>
  </si>
  <si>
    <t>Кран шаровой полнопроходной "Danfoss" Х2777 из нержавеющей стали с внутренней резьбой, давлением 6,3 МПа (63 кгс/см2), диаметром: 20 мм</t>
  </si>
  <si>
    <t>19.28</t>
  </si>
  <si>
    <t>19.29</t>
  </si>
  <si>
    <t>ТССЦ-18.1.10.06-0004</t>
  </si>
  <si>
    <t>Клапан радиаторный ручной настройки BROEN BALLOTHERM для системы отопления, латунный никелированный, с предварительной настройкой пропускной способности, давлением 1,0 МПа (10 кгс/см2), диаметром 15 мм, угловой, присоединение 1/2"х1/2"</t>
  </si>
  <si>
    <t>19.30</t>
  </si>
  <si>
    <t>ТССЦ-18.1.06.03-0003</t>
  </si>
  <si>
    <t>Клапан запорно-регулирующий на обратную подводку BROEN BALLOTHERM, латунный никелированный, с предварительной настройкой пропускной способности, давлением 1,0 МПа (10 кгс/см2), тип: M, с дренажным портом, диаметром 15 мм, угловой, присоединение 1/2"х1/2"</t>
  </si>
  <si>
    <t>19.31</t>
  </si>
  <si>
    <t>ТЕР18-07-001-05</t>
  </si>
  <si>
    <t>Установка кранов воздушных</t>
  </si>
  <si>
    <t>19.32</t>
  </si>
  <si>
    <t>ТССЦ-18.5.10.08-0001</t>
  </si>
  <si>
    <t>Головка термостатическая с выносным датчиком для автоматического регулирования расхода теплоносителя через отопительный прибор</t>
  </si>
  <si>
    <t>Теплоизоляционные конструкции</t>
  </si>
  <si>
    <t>19.33</t>
  </si>
  <si>
    <t>ТЕРм08-10-010-01</t>
  </si>
  <si>
    <t>Прокладка труб гофрированных ПВХ для защиты проводов и кабелей</t>
  </si>
  <si>
    <t>19.34</t>
  </si>
  <si>
    <t>Трубки защитные гофрированные</t>
  </si>
  <si>
    <t>Вентиляция том 5.4.1 24/19- ИОС4.1ОВ.СО листы 3-4</t>
  </si>
  <si>
    <t>ТЕР20-01-001-01</t>
  </si>
  <si>
    <t>Прокладка воздуховодов из листовой, оцинкованной стали и алюминия класса Н (нормальные) толщиной: 0,5 мм, диаметром до 200 мм</t>
  </si>
  <si>
    <t>ТССЦ-19.1.01.03-0071</t>
  </si>
  <si>
    <t>Воздуховоды из оцинкованной стали толщиной: 0,5 мм, диаметром до 200 мм</t>
  </si>
  <si>
    <t>ТССЦ-19.2.03.07-0004</t>
  </si>
  <si>
    <t>Решетка вентиляционная пластмассовая: размером 150х200 мм</t>
  </si>
  <si>
    <t>ТССЦ-19.2.03.07-0001</t>
  </si>
  <si>
    <t>Решетка вентиляционная пластмассовая: дверная, размером 440х90 мм</t>
  </si>
  <si>
    <t>20.6</t>
  </si>
  <si>
    <t>ТССЦ-19.2.03.07-0009</t>
  </si>
  <si>
    <t>Решетка вентиляционная пластмассовая: разъемная, размером 200х250 мм</t>
  </si>
  <si>
    <t>20.7</t>
  </si>
  <si>
    <t>Установка решеток жалюзийных площадью в свету: до 0,5 м2 (применительно)</t>
  </si>
  <si>
    <t>20.8</t>
  </si>
  <si>
    <t>Сопоставительный анализ цен п.151</t>
  </si>
  <si>
    <t>клапан вентиляционный airbox comfort    477/1,2/5,59</t>
  </si>
  <si>
    <t>20.9</t>
  </si>
  <si>
    <t>ТЕР20-03-002-01</t>
  </si>
  <si>
    <t>Установка вентиляторов осевых массой: до 0,025 т</t>
  </si>
  <si>
    <t>20.10</t>
  </si>
  <si>
    <t>ТССЦ-64.1.04.04-0001</t>
  </si>
  <si>
    <t>20.11</t>
  </si>
  <si>
    <t>ТЕР26-02-011-01</t>
  </si>
  <si>
    <t>Огнезащитное покрытие металлоконструкций краской по подготовленной поверхности, толщина покрытия 1 мм</t>
  </si>
  <si>
    <t>20.12</t>
  </si>
  <si>
    <t>ТССЦ-14.2.02.11-0028</t>
  </si>
  <si>
    <t>Состав огнезащитный: для воздуховодов, марка "ФИБРОГЕЙН"</t>
  </si>
  <si>
    <t>20.13</t>
  </si>
  <si>
    <t>ТЕР26-02-011-02</t>
  </si>
  <si>
    <t>Огнезащитное покрытие металлоконструкций краской по подготовленной поверхности, при изменении толщины покрытия на 0,3 мм</t>
  </si>
  <si>
    <t>20.14</t>
  </si>
  <si>
    <t>ТЕР26-01-054-02</t>
  </si>
  <si>
    <t>Оклеивание поверхности изоляции: рулонными материалами на битумной мастике</t>
  </si>
  <si>
    <t>20.15</t>
  </si>
  <si>
    <t>ТССЦ-14.2.02.06-0001</t>
  </si>
  <si>
    <t>Материал базальтовый огнезащитный рулонный, марка: "МБОР-5Ф"</t>
  </si>
  <si>
    <t>20.16</t>
  </si>
  <si>
    <t>ТССЦ-19.1.01.11-0031</t>
  </si>
  <si>
    <t>Крепления для воздуховодов: хомут со шпилькой диаметром 100 мм</t>
  </si>
  <si>
    <t>20.17</t>
  </si>
  <si>
    <t>ТССЦ-19.1.01.11-0034</t>
  </si>
  <si>
    <t>Крепления для воздуховодов: хомут со шпилькой диаметром 200 мм</t>
  </si>
  <si>
    <t>20.18</t>
  </si>
  <si>
    <t>ТЕР20-02-004-01</t>
  </si>
  <si>
    <t>Установка клапанов обратных: диаметром до 355 мм</t>
  </si>
  <si>
    <t>20.19</t>
  </si>
  <si>
    <t>ТССЦ-19.3.01.09-0021</t>
  </si>
  <si>
    <t>Клапаны обратные "АРКТОС" из оцинкованной стали марки: КВО 100М, диаметром 100 мм</t>
  </si>
  <si>
    <t>20.20</t>
  </si>
  <si>
    <t>ТЕР26-01-025-06</t>
  </si>
  <si>
    <t>Изоляция стальных трубопроводов жидким теплоизоляционным покрытием толщиной 1 мм, номинальный диаметр трубы 100 мм</t>
  </si>
  <si>
    <t>20.21</t>
  </si>
  <si>
    <t>ТССЦ-12.2.03.07-0002</t>
  </si>
  <si>
    <t>Материал керамический жидкий "Корунд-антикор"</t>
  </si>
  <si>
    <t>Система удаления дымовых газов от газовых котлов "CRAFT" лист 4-5 том 5.4.1 24/19-ИОС4.1ОВ.С</t>
  </si>
  <si>
    <t>ТЕР20-01-002-05</t>
  </si>
  <si>
    <t>Прокладка воздуховодов из листовой, оцинкованной стали и алюминия класса П (плотные) толщиной: 0,6 мм, диаметром до 355 мм</t>
  </si>
  <si>
    <t>Сопоставительный анализ цен п.53</t>
  </si>
  <si>
    <t>Craft консоль (201) №3 (400)</t>
  </si>
  <si>
    <t>Сопоставительный анализ цен п.54</t>
  </si>
  <si>
    <t>Craft конденсатоотвод д/трубы внешний (316/0,5) Ф300</t>
  </si>
  <si>
    <t>Сопоставительный анализ цен п.55</t>
  </si>
  <si>
    <t>Craft опорн. площ. сквозная 201 (316/304) Ф300</t>
  </si>
  <si>
    <t>Сопоставительный анализ цен п.56</t>
  </si>
  <si>
    <t>Craft ревизия 87 с заглушкой (316/0,5) Ф300</t>
  </si>
  <si>
    <t>Сопоставительный анализ цен п.57</t>
  </si>
  <si>
    <t>Craft труба 1000 (316/0,5) Ф300</t>
  </si>
  <si>
    <t>Сопоставительный анализ цен п.58</t>
  </si>
  <si>
    <t>Craft стеновой хомут (201) Ф300</t>
  </si>
  <si>
    <t>Сопоставительный анализ цен п.59</t>
  </si>
  <si>
    <t>Craft тройник 87 (316/0,5) Ф300xD нос ф80</t>
  </si>
  <si>
    <t>21.9</t>
  </si>
  <si>
    <t>Сопоставительный анализ цен п.60</t>
  </si>
  <si>
    <t>Craft труба 1000 (316/0,5) Ф300 длина 960мм</t>
  </si>
  <si>
    <t>21.10</t>
  </si>
  <si>
    <t>Сопоставительный анализ цен п.61</t>
  </si>
  <si>
    <t>Craft труба 1000 (316/0,5) Ф300 длина 840мм</t>
  </si>
  <si>
    <t>21.11</t>
  </si>
  <si>
    <t>Сопоставительный анализ цен п.62</t>
  </si>
  <si>
    <t>Craft старт-сэндвич (316/0,5/304/0,5) Ф300х350</t>
  </si>
  <si>
    <t>21.12</t>
  </si>
  <si>
    <t>Сопоставительный анализ цен п.63</t>
  </si>
  <si>
    <t>Craft крышная разделка 0-15гр. (304/0,5) Ф 350</t>
  </si>
  <si>
    <t>21.13</t>
  </si>
  <si>
    <t>Сопоставительный анализ цен п.64</t>
  </si>
  <si>
    <t>Craft юбка (304/0,5) ф350</t>
  </si>
  <si>
    <t>21.14</t>
  </si>
  <si>
    <t>Сопоставительный анализ цен п.65</t>
  </si>
  <si>
    <t>Craft сэндвич 1000 (316/0,5/304/0,5) Ф300х350</t>
  </si>
  <si>
    <t>21.15</t>
  </si>
  <si>
    <t>Сопоставительный анализ цен п.66</t>
  </si>
  <si>
    <t>Craft конус (316/0,5/304/0,5) Ф300х350</t>
  </si>
  <si>
    <t>21.16</t>
  </si>
  <si>
    <t>Сопоставительный анализ цен п.67</t>
  </si>
  <si>
    <t>Craft хомут разнополочный (304/0,5) Ф300</t>
  </si>
  <si>
    <t>21.17</t>
  </si>
  <si>
    <t>ТЕР26-01-001-01</t>
  </si>
  <si>
    <t>Изоляция трубопроводов конструкциями теплоизоляционными комплектными на основе цилиндров минераловатных на синтетическом связующем</t>
  </si>
  <si>
    <t>21.18</t>
  </si>
  <si>
    <t>ТССЦ-12.2.08.01-0037</t>
  </si>
  <si>
    <t>Цилиндры навивные кашированные алюминиевой фольгой, марка "ROCKWOOL 100" толщиной: 30 мм, диаметром 83 мм</t>
  </si>
  <si>
    <t>21.19</t>
  </si>
  <si>
    <t>21.20</t>
  </si>
  <si>
    <t>ТССЦ-19.2.03.01-0001</t>
  </si>
  <si>
    <t>Решетка жалюзийная наружная из алюминия круглого сечения марки: IGC 100 (SYSTEMAIR), диаметром 100 мм</t>
  </si>
  <si>
    <t>Дымоудаление лист 5-9 том 5.4.1 24/19-ИОС4.1ОВ.С</t>
  </si>
  <si>
    <t>ВД1</t>
  </si>
  <si>
    <t>ТЕР20-03-001-04</t>
  </si>
  <si>
    <t>Установка вентиляторов радиальных массой: до 0,4 т</t>
  </si>
  <si>
    <t>Сопоставительный анализ цен п.44</t>
  </si>
  <si>
    <t>ТЕР20-01-001-19</t>
  </si>
  <si>
    <t>Прокладка воздуховодов из листовой, оцинкованной стали и алюминия класса Н (нормальные) толщиной: 1,0 мм, диаметром до 1250 мм</t>
  </si>
  <si>
    <t>22.4</t>
  </si>
  <si>
    <t>ТССЦ-19.1.01.03-0082</t>
  </si>
  <si>
    <t>Воздуховоды из оцинкованной стали толщиной: 1,0 мм, диаметром до 1000 мм</t>
  </si>
  <si>
    <t>22.5</t>
  </si>
  <si>
    <t>ТЕР20-01-001-15</t>
  </si>
  <si>
    <t>Прокладка воздуховодов из листовой, оцинкованной стали и алюминия класса Н (нормальные) толщиной 0,9 мм, периметром до 4500 мм</t>
  </si>
  <si>
    <t>22.6</t>
  </si>
  <si>
    <t>ТССЦ-19.1.01.03-0052</t>
  </si>
  <si>
    <t>Воздуховоды из оцинкованной стали с шиной и уголками толщиной: 1,0 мм, периметром 3000 мм</t>
  </si>
  <si>
    <t>22.7</t>
  </si>
  <si>
    <t>Сопоставительный анализ цен п.45</t>
  </si>
  <si>
    <t>Соединитель мягкий для присоединения к вентилятору ВРАН типоразмера 080 на стороне всасывания</t>
  </si>
  <si>
    <t>22.8</t>
  </si>
  <si>
    <t>Сопоставительный анализ цен п.46</t>
  </si>
  <si>
    <t>Соединитель мягкий для присоединения к вентилятору ВРАН типоразмера 080 на стороне нагнетания</t>
  </si>
  <si>
    <t>22.9</t>
  </si>
  <si>
    <t>22.10</t>
  </si>
  <si>
    <t>22.11</t>
  </si>
  <si>
    <t>22.12</t>
  </si>
  <si>
    <t>22.13</t>
  </si>
  <si>
    <t>22.14</t>
  </si>
  <si>
    <t>ТЕР20-02-007-01</t>
  </si>
  <si>
    <t>Установка клапанов воздушных утепленных КВУ с электрическим или пневматическим приводом периметром: до 3200 мм</t>
  </si>
  <si>
    <t>22.15</t>
  </si>
  <si>
    <t>Сопоставительный анализ цен п.47</t>
  </si>
  <si>
    <t>22.16</t>
  </si>
  <si>
    <t>22.17</t>
  </si>
  <si>
    <t>Сопоставительный анализ цен п.49</t>
  </si>
  <si>
    <t>22.18</t>
  </si>
  <si>
    <t>22.19</t>
  </si>
  <si>
    <t>ТССЦ-19.2.03.03-0097</t>
  </si>
  <si>
    <t>Решетки вентиляционные наружные из оцинкованной стали марки РН, размером: 800х600 мм</t>
  </si>
  <si>
    <t>ПД1</t>
  </si>
  <si>
    <t>22.20</t>
  </si>
  <si>
    <t>22.21</t>
  </si>
  <si>
    <t>Сопоставительный анализ цен п.48</t>
  </si>
  <si>
    <t>22.22</t>
  </si>
  <si>
    <t>22.23</t>
  </si>
  <si>
    <t>22.24</t>
  </si>
  <si>
    <t>ТССЦ-19.1.01.09-0033</t>
  </si>
  <si>
    <t>Изделия фасонные для воздуховодов из оцинкованной стали с шиной и уголками толщиной: 1,0 мм, периметром 3200 мм</t>
  </si>
  <si>
    <t>22.25</t>
  </si>
  <si>
    <t>22.26</t>
  </si>
  <si>
    <t>22.27</t>
  </si>
  <si>
    <t>22.28</t>
  </si>
  <si>
    <t>40.1</t>
  </si>
  <si>
    <t>22.29</t>
  </si>
  <si>
    <t>22.30</t>
  </si>
  <si>
    <t>22.31</t>
  </si>
  <si>
    <t>22.32</t>
  </si>
  <si>
    <t>22.33</t>
  </si>
  <si>
    <t>ПД2</t>
  </si>
  <si>
    <t>22.34</t>
  </si>
  <si>
    <t>22.35</t>
  </si>
  <si>
    <t>Сопоставительный анализ цен п.50</t>
  </si>
  <si>
    <t>22.36</t>
  </si>
  <si>
    <t>ТЕР19-01-009-03</t>
  </si>
  <si>
    <t>Установка фильтров для очистки газа от механических примесей диаметром: до 200 мм</t>
  </si>
  <si>
    <t>22.37</t>
  </si>
  <si>
    <t>45.1</t>
  </si>
  <si>
    <t>Сопоставительный анализ цен п.51</t>
  </si>
  <si>
    <t>22.38</t>
  </si>
  <si>
    <t>ТССЦ-19.2.01.04-0001</t>
  </si>
  <si>
    <t>Вставки гибкие к радиальным (центробежным) вентиляторам из парусины и оцинкованной стали типа: В-2,5, диаметром 250 мм</t>
  </si>
  <si>
    <t>22.39</t>
  </si>
  <si>
    <t>ТЕР20-06-006-01</t>
  </si>
  <si>
    <t>Установка воздухонагревателей однорядных для обводного канала производительностью: до 10 тыс.м3/час</t>
  </si>
  <si>
    <t>22.40</t>
  </si>
  <si>
    <t>Сопоставительный анализ цен п.52</t>
  </si>
  <si>
    <t>22.41</t>
  </si>
  <si>
    <t>22.42</t>
  </si>
  <si>
    <t>22.43</t>
  </si>
  <si>
    <t>22.44</t>
  </si>
  <si>
    <t>22.45</t>
  </si>
  <si>
    <t>22.46</t>
  </si>
  <si>
    <t>22.47</t>
  </si>
  <si>
    <t>ПД3</t>
  </si>
  <si>
    <t>22.48</t>
  </si>
  <si>
    <t>22.49</t>
  </si>
  <si>
    <t>22.50</t>
  </si>
  <si>
    <t>22.51</t>
  </si>
  <si>
    <t>22.52</t>
  </si>
  <si>
    <t>22.53</t>
  </si>
  <si>
    <t>54.1</t>
  </si>
  <si>
    <t>ТССЦ-19.1.01.03-0053</t>
  </si>
  <si>
    <t>Воздуховоды из оцинкованной стали с шиной и уголками толщиной: 1,0 мм, периметром 3200 мм</t>
  </si>
  <si>
    <t>22.54</t>
  </si>
  <si>
    <t>22.55</t>
  </si>
  <si>
    <t>22.56</t>
  </si>
  <si>
    <t>22.57</t>
  </si>
  <si>
    <t>22.58</t>
  </si>
  <si>
    <t>22.59</t>
  </si>
  <si>
    <t>22.60</t>
  </si>
  <si>
    <t>22.61</t>
  </si>
  <si>
    <t>ПД4</t>
  </si>
  <si>
    <t>22.62</t>
  </si>
  <si>
    <t>22.63</t>
  </si>
  <si>
    <t>61.1</t>
  </si>
  <si>
    <t>22.64</t>
  </si>
  <si>
    <t>22.65</t>
  </si>
  <si>
    <t>22.66</t>
  </si>
  <si>
    <t>22.67</t>
  </si>
  <si>
    <t>22.68</t>
  </si>
  <si>
    <t>22.69</t>
  </si>
  <si>
    <t>22.70</t>
  </si>
  <si>
    <t>22.71</t>
  </si>
  <si>
    <t>22.72</t>
  </si>
  <si>
    <t>22.73</t>
  </si>
  <si>
    <t>22.74</t>
  </si>
  <si>
    <t>22.75</t>
  </si>
  <si>
    <t>22.76</t>
  </si>
  <si>
    <t>22.77</t>
  </si>
  <si>
    <t>22.78</t>
  </si>
  <si>
    <t>22.79</t>
  </si>
  <si>
    <t>22.80</t>
  </si>
  <si>
    <t>71.1</t>
  </si>
  <si>
    <t>ЛС 02-01-05 Поз.: 1, 1.1, 2, 2.1, 3-3.2, 4, 4.1, 5, 5.1, 6, 6.1, 7, 7.1, 8, 8.1, 9, 9.1, 10, 10.1, 11, 11.1, 12, 12.1, 13-13.3, 14-14.2, 15, 15.1, 16-19.1, 20, 20.1, 21-21.2, 22-22.2, 23, 23.1, 24, 24.1, 25, 25.1, 26, 26.1, 27-27.2, 28-30.1, 31-31.2, 32, 32.1, 33, 33.1, 34, 34.1, 35-35.2, 36, 36.1, 37, 37.1, 38, 38.1, 39-39.3, 40, 40.1, 41, 41.1, 42-42.3, 43, 43.1, 44, 44.1, 45, 45.1, 46, 46.1</t>
  </si>
  <si>
    <t>Комплектые распределительные устройства до 1 кВт  том 5.1.1  24/19-ИОС1.1</t>
  </si>
  <si>
    <t>ЯВУ1, 2</t>
  </si>
  <si>
    <t>02-01-05</t>
  </si>
  <si>
    <t>ТЕРм08-03-572-03</t>
  </si>
  <si>
    <t>Блок управления шкафного исполнения или распределительный пункт (шкаф), устанавливаемый: на стене, высота и ширина до 600х600 мм</t>
  </si>
  <si>
    <t>Сопоставительный анализ цен п.109</t>
  </si>
  <si>
    <t>ЯВУ-4-225-31 УХЛ-4</t>
  </si>
  <si>
    <t>ВРУ</t>
  </si>
  <si>
    <t>ТЕРм08-03-572-06</t>
  </si>
  <si>
    <t>Блок управления шкафного исполнения или распределительный пункт (шкаф), устанавливаемый: на полу, высота и ширина до 1200х1000 мм</t>
  </si>
  <si>
    <t>Сопоставительный анализ цен п.110</t>
  </si>
  <si>
    <t>23.5</t>
  </si>
  <si>
    <t>ТЕРм08-03-575-01</t>
  </si>
  <si>
    <t>Прибор или аппарат</t>
  </si>
  <si>
    <t>23.6</t>
  </si>
  <si>
    <t>Сопоставительный анализ цен п.111</t>
  </si>
  <si>
    <t>23.7</t>
  </si>
  <si>
    <t>Сопоставительный анализ цен п.124</t>
  </si>
  <si>
    <t>23.8</t>
  </si>
  <si>
    <t>23.9</t>
  </si>
  <si>
    <t>Сопоставительный анализ цен п.125</t>
  </si>
  <si>
    <t>23.10</t>
  </si>
  <si>
    <t>23.11</t>
  </si>
  <si>
    <t>ТССЦ-62.1.01.09-0018</t>
  </si>
  <si>
    <t>23.12</t>
  </si>
  <si>
    <t>23.13</t>
  </si>
  <si>
    <t>Сопоставительный анализ цен п.126</t>
  </si>
  <si>
    <t>23.14</t>
  </si>
  <si>
    <t>23.15</t>
  </si>
  <si>
    <t>Сопоставительный анализ цен п.127</t>
  </si>
  <si>
    <t>23.16</t>
  </si>
  <si>
    <t>23.17</t>
  </si>
  <si>
    <t>Сопоставительный анализ цен п.128</t>
  </si>
  <si>
    <t>ППУ</t>
  </si>
  <si>
    <t>23.18</t>
  </si>
  <si>
    <t>ТЕРм08-03-599-01</t>
  </si>
  <si>
    <t>Щитки осветительные, устанавливаемые в нише: распорными дюбелями, масса щитка до 6 кг</t>
  </si>
  <si>
    <t>23.19</t>
  </si>
  <si>
    <t>23.20</t>
  </si>
  <si>
    <t>23.21</t>
  </si>
  <si>
    <t>Сопоставительный анализ цен п.131</t>
  </si>
  <si>
    <t>23.22</t>
  </si>
  <si>
    <t>23.23</t>
  </si>
  <si>
    <t>ТССЦ-62.6.01.05-0001</t>
  </si>
  <si>
    <t>23.24</t>
  </si>
  <si>
    <t>23.25</t>
  </si>
  <si>
    <t>ТССЦ-62.3.04.05-0008</t>
  </si>
  <si>
    <t>23.26</t>
  </si>
  <si>
    <t>23.27</t>
  </si>
  <si>
    <t>23.28</t>
  </si>
  <si>
    <t>Сопоставительный анализ цен п.130</t>
  </si>
  <si>
    <t>23.29</t>
  </si>
  <si>
    <t>Сопоставительный анализ цен п.132</t>
  </si>
  <si>
    <t>23.30</t>
  </si>
  <si>
    <t>23.31</t>
  </si>
  <si>
    <t>Сопоставительный анализ цен п.129</t>
  </si>
  <si>
    <t>23.32</t>
  </si>
  <si>
    <t>ТССЦ-62.1.01.09-0019</t>
  </si>
  <si>
    <t>23.33</t>
  </si>
  <si>
    <t>ТЕРм08-03-600-02</t>
  </si>
  <si>
    <t>Счетчики, устанавливаемые на готовом основании: трехфазные</t>
  </si>
  <si>
    <t>23.34</t>
  </si>
  <si>
    <t>ТССЦ-62.5.01.04-0032</t>
  </si>
  <si>
    <t>23.35</t>
  </si>
  <si>
    <t>Сопоставительный анализ цен п.133</t>
  </si>
  <si>
    <t>23.36</t>
  </si>
  <si>
    <t>Сопоставительный анализ цен п.134</t>
  </si>
  <si>
    <t>23.37</t>
  </si>
  <si>
    <t>Сопоставительный анализ цен п.135</t>
  </si>
  <si>
    <t>Щит групповой ЩОД</t>
  </si>
  <si>
    <t>23.38</t>
  </si>
  <si>
    <t>23.39</t>
  </si>
  <si>
    <t>Сопоставительный анализ цен п.137</t>
  </si>
  <si>
    <t>23.40</t>
  </si>
  <si>
    <t>23.41</t>
  </si>
  <si>
    <t>ТССЦ-62.3.04.01-0015</t>
  </si>
  <si>
    <t>23.42</t>
  </si>
  <si>
    <t>23.43</t>
  </si>
  <si>
    <t>23.44</t>
  </si>
  <si>
    <t>ТССЦ-62.1.01.09-0016</t>
  </si>
  <si>
    <t>23.45</t>
  </si>
  <si>
    <t>23.46</t>
  </si>
  <si>
    <t>23.47</t>
  </si>
  <si>
    <t>Сопоставительный анализ цен п.136</t>
  </si>
  <si>
    <t>23.48</t>
  </si>
  <si>
    <t>ТЕРм08-03-600-01</t>
  </si>
  <si>
    <t>Счетчики, устанавливаемые на готовом основании: однофазные</t>
  </si>
  <si>
    <t>23.49</t>
  </si>
  <si>
    <t>ТССЦ-62.5.01.04-0022</t>
  </si>
  <si>
    <t>Щит групповой ЩТ</t>
  </si>
  <si>
    <t>23.50</t>
  </si>
  <si>
    <t>23.51</t>
  </si>
  <si>
    <t>23.52</t>
  </si>
  <si>
    <t>23.53</t>
  </si>
  <si>
    <t>ТССЦ-62.3.04.01-0027</t>
  </si>
  <si>
    <t>23.54</t>
  </si>
  <si>
    <t>23.55</t>
  </si>
  <si>
    <t>Сопоставительный анализ цен п.138</t>
  </si>
  <si>
    <t>23.56</t>
  </si>
  <si>
    <t>23.57</t>
  </si>
  <si>
    <t>Сопоставительный анализ цен п.139</t>
  </si>
  <si>
    <t>23.58</t>
  </si>
  <si>
    <t>27.2</t>
  </si>
  <si>
    <t>Сопоставительный анализ цен п.140</t>
  </si>
  <si>
    <t>23.59</t>
  </si>
  <si>
    <t>Сопоставительный анализ цен п.141</t>
  </si>
  <si>
    <t>23.60</t>
  </si>
  <si>
    <t>Сопоставительный анализ цен п.142</t>
  </si>
  <si>
    <t>Щит ЩППВ</t>
  </si>
  <si>
    <t>23.61</t>
  </si>
  <si>
    <t>23.62</t>
  </si>
  <si>
    <t>Сопоставительный анализ цен п.143</t>
  </si>
  <si>
    <t>23.63</t>
  </si>
  <si>
    <t>23.64</t>
  </si>
  <si>
    <t>23.65</t>
  </si>
  <si>
    <t>23.66</t>
  </si>
  <si>
    <t>23.67</t>
  </si>
  <si>
    <t>Шит ЩЭ</t>
  </si>
  <si>
    <t>23.68</t>
  </si>
  <si>
    <t>23.69</t>
  </si>
  <si>
    <t>Сопоставительный анализ цен п.144</t>
  </si>
  <si>
    <t>23.70</t>
  </si>
  <si>
    <t>23.71</t>
  </si>
  <si>
    <t>Сопоставительный анализ цен п.146</t>
  </si>
  <si>
    <t>23.72</t>
  </si>
  <si>
    <t>23.73</t>
  </si>
  <si>
    <t>23.74</t>
  </si>
  <si>
    <t>Сопоставительный анализ цен п.145</t>
  </si>
  <si>
    <t>23.75</t>
  </si>
  <si>
    <t>23.76</t>
  </si>
  <si>
    <t>Щит Щк 1 тип</t>
  </si>
  <si>
    <t>23.77</t>
  </si>
  <si>
    <t>23.78</t>
  </si>
  <si>
    <t>23.79</t>
  </si>
  <si>
    <t>23.80</t>
  </si>
  <si>
    <t>23.81</t>
  </si>
  <si>
    <t>23.82</t>
  </si>
  <si>
    <t>39.1</t>
  </si>
  <si>
    <t>23.83</t>
  </si>
  <si>
    <t>39.2</t>
  </si>
  <si>
    <t>ТССЦ-62.1.01.09-0004</t>
  </si>
  <si>
    <t>23.84</t>
  </si>
  <si>
    <t>39.3</t>
  </si>
  <si>
    <t>Щит Щк 2 тип</t>
  </si>
  <si>
    <t>23.85</t>
  </si>
  <si>
    <t>23.86</t>
  </si>
  <si>
    <t>23.87</t>
  </si>
  <si>
    <t>23.88</t>
  </si>
  <si>
    <t>23.89</t>
  </si>
  <si>
    <t>23.90</t>
  </si>
  <si>
    <t>23.91</t>
  </si>
  <si>
    <t>23.92</t>
  </si>
  <si>
    <t>42.3</t>
  </si>
  <si>
    <t>Аппараты низкого напряжения</t>
  </si>
  <si>
    <t>23.93</t>
  </si>
  <si>
    <t>ТЕРм08-03-603-01</t>
  </si>
  <si>
    <t>Ящик с понижающим трансформатором</t>
  </si>
  <si>
    <t>23.94</t>
  </si>
  <si>
    <t>ТССЦ-62.1.02.22-0033</t>
  </si>
  <si>
    <t>Приборы учета</t>
  </si>
  <si>
    <t>23.95</t>
  </si>
  <si>
    <t>23.96</t>
  </si>
  <si>
    <t>23.97</t>
  </si>
  <si>
    <t>ТЕРм08-01-006-04</t>
  </si>
  <si>
    <t>Трансформатор тока трехфазный напряжением 220 кВ</t>
  </si>
  <si>
    <t>23.98</t>
  </si>
  <si>
    <t>ТССЦ-62.5.02.01-0004</t>
  </si>
  <si>
    <t>23.99</t>
  </si>
  <si>
    <t>ТЕРм10-06-034-12</t>
  </si>
  <si>
    <t>Коробка распределительная настенная на кабеле с пластмассовой оболочкой</t>
  </si>
  <si>
    <t>коробка</t>
  </si>
  <si>
    <t>23.100</t>
  </si>
  <si>
    <t>ТССЦ-20.5.02.02-0004</t>
  </si>
  <si>
    <t>Коробка клеммная испытательная ИКК</t>
  </si>
  <si>
    <t>Кабели и провода  том 5.1.1  24/19-ИОС1.1</t>
  </si>
  <si>
    <t>Кабель</t>
  </si>
  <si>
    <t>ТЕРм08-05-038-01</t>
  </si>
  <si>
    <t>Кабель в проложенных трубах, масса 1 м: до 1 кг</t>
  </si>
  <si>
    <t>ТССЦ-21.1.06.09-0137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</si>
  <si>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- 1 и сечением 35 мм2</t>
  </si>
  <si>
    <t>1000 м</t>
  </si>
  <si>
    <t>ТЕРм08-02-401-01</t>
  </si>
  <si>
    <t>Кабель трех-пятижильный сечением жилы до 16 мм2 с креплением накладными скобами, полосками с установкой ответвительных коробок</t>
  </si>
  <si>
    <t>ТЕРм08-02-412-02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</si>
  <si>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</si>
  <si>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ТССЦ-21.1.06.09-0151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</si>
  <si>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- 3 и сечением 1,5 мм2</t>
  </si>
  <si>
    <t>24.7</t>
  </si>
  <si>
    <t>24.8</t>
  </si>
  <si>
    <t>24.9</t>
  </si>
  <si>
    <t>24.10</t>
  </si>
  <si>
    <t>24.11</t>
  </si>
  <si>
    <t>24.12</t>
  </si>
  <si>
    <t>ТССЦ-21.1.06.09-0153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</si>
  <si>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- 3 и сечением 4 мм2</t>
  </si>
  <si>
    <t>24.13</t>
  </si>
  <si>
    <t>24.14</t>
  </si>
  <si>
    <t>ТССЦ-21.1.06.09-0154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</si>
  <si>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- 3 и сечением 6 мм2</t>
  </si>
  <si>
    <t>24.15</t>
  </si>
  <si>
    <t>24.16</t>
  </si>
  <si>
    <t>24.17</t>
  </si>
  <si>
    <t>ТЕРм08-02-412-01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</si>
  <si>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</si>
  <si>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24.18</t>
  </si>
  <si>
    <t>55.1</t>
  </si>
  <si>
    <t>ТССЦ-21.1.06.09-0160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</si>
  <si>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- 4 и сечением 1,5 мм2</t>
  </si>
  <si>
    <t>24.19</t>
  </si>
  <si>
    <t>24.20</t>
  </si>
  <si>
    <t>ТССЦ-21.1.06.09-0175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</si>
  <si>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- 5 и сечением 1,5 мм2</t>
  </si>
  <si>
    <t>24.21</t>
  </si>
  <si>
    <t>56.2</t>
  </si>
  <si>
    <t>ТССЦ-21.1.06.09-0177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</si>
  <si>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- 5 и сечением 4 мм2</t>
  </si>
  <si>
    <t>24.22</t>
  </si>
  <si>
    <t>56.3</t>
  </si>
  <si>
    <t>ТССЦ-21.1.06.09-0179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</si>
  <si>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- 5 и сечением 10 мм2</t>
  </si>
  <si>
    <t>24.23</t>
  </si>
  <si>
    <t>24.24</t>
  </si>
  <si>
    <t>ТССЦ-21.1.06.09-0161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</si>
  <si>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- 4 и сечением 2,5 мм2</t>
  </si>
  <si>
    <t>24.25</t>
  </si>
  <si>
    <t>ТССЦ-21.1.06.09-0176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</si>
  <si>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- 5 и сечением 2,5 мм2</t>
  </si>
  <si>
    <t>24.26</t>
  </si>
  <si>
    <t>57.3</t>
  </si>
  <si>
    <t>24.27</t>
  </si>
  <si>
    <t>24.28</t>
  </si>
  <si>
    <t>24.29</t>
  </si>
  <si>
    <t>58.2</t>
  </si>
  <si>
    <t>24.30</t>
  </si>
  <si>
    <t>24.31</t>
  </si>
  <si>
    <t>ТССЦ-21.1.06.09-0178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</si>
  <si>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- 5 и сечением 6 мм2</t>
  </si>
  <si>
    <t>24.32</t>
  </si>
  <si>
    <t>24.33</t>
  </si>
  <si>
    <t>24.34</t>
  </si>
  <si>
    <t>ТЕРм08-05-038-02</t>
  </si>
  <si>
    <t>Кабель в проложенных трубах, масса 1 м: до 2 кг</t>
  </si>
  <si>
    <t>24.35</t>
  </si>
  <si>
    <t>ТССЦ-21.1.06.09-0140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</si>
  <si>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марки: ВВГнг-LS, с числом жил - 1 и сечением 95 мм2</t>
  </si>
  <si>
    <t>24.36</t>
  </si>
  <si>
    <t>ТССЦ-20.2.10.03-0015</t>
  </si>
  <si>
    <t>Наконечники кабельные: медные ТМ-95</t>
  </si>
  <si>
    <t>Провод</t>
  </si>
  <si>
    <t>24.37</t>
  </si>
  <si>
    <t>24.38</t>
  </si>
  <si>
    <t>Сопоставительный анализ цен п.103</t>
  </si>
  <si>
    <t>Провод ПУгВ 1х2,5 мм</t>
  </si>
  <si>
    <t>24.39</t>
  </si>
  <si>
    <t>63.2</t>
  </si>
  <si>
    <t>Сопоставительный анализ цен п.108.2</t>
  </si>
  <si>
    <t>Провод ПУгВ 1х4 мм</t>
  </si>
  <si>
    <t>24.40</t>
  </si>
  <si>
    <t>63.3</t>
  </si>
  <si>
    <t>Сопоставительный анализ цен п.108.1</t>
  </si>
  <si>
    <t>Провод ПУгВ 1х50 мм</t>
  </si>
  <si>
    <t>24.41</t>
  </si>
  <si>
    <t>63.4</t>
  </si>
  <si>
    <t>Сопоставительный анализ цен п.104</t>
  </si>
  <si>
    <t>Провод ПУгВ 1х6 мм</t>
  </si>
  <si>
    <t>24.42</t>
  </si>
  <si>
    <t>ТЕРм08-02-399-02</t>
  </si>
  <si>
    <t>Провод в коробах, сечением: до 35 мм2</t>
  </si>
  <si>
    <t>24.43</t>
  </si>
  <si>
    <t>Сопоставительный анализ цен п.105</t>
  </si>
  <si>
    <t>Провод ПУгВ 1х25 мм</t>
  </si>
  <si>
    <t>24.44</t>
  </si>
  <si>
    <t>ТЕРм08-02-412-04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</si>
  <si>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35 мм2</t>
  </si>
  <si>
    <t>24.45</t>
  </si>
  <si>
    <t>24.46</t>
  </si>
  <si>
    <t>24.47</t>
  </si>
  <si>
    <t>24.48</t>
  </si>
  <si>
    <t>ТССЦ-20.2.10.03-0011</t>
  </si>
  <si>
    <t>Наконечники кабельные: медные ТМ-25</t>
  </si>
  <si>
    <t>24.49</t>
  </si>
  <si>
    <t>ТССЦ-20.2.10.03-0013</t>
  </si>
  <si>
    <t>Наконечники кабельные: медные ТМ-50</t>
  </si>
  <si>
    <t>24.50</t>
  </si>
  <si>
    <t>ТЕРм08-02-390-02</t>
  </si>
  <si>
    <t>Короба пластмассовые: шириной до 63 мм</t>
  </si>
  <si>
    <t>24.51</t>
  </si>
  <si>
    <t>ТССЦ-20.2.05.04-0030</t>
  </si>
  <si>
    <t>Кабель-канал (короб) "Электропласт": 60x40 мм</t>
  </si>
  <si>
    <t>24.52</t>
  </si>
  <si>
    <t>ТЕРм08-02-390-03</t>
  </si>
  <si>
    <t>Короба пластмассовые: шириной до 120 мм</t>
  </si>
  <si>
    <t>24.53</t>
  </si>
  <si>
    <t>ТССЦ-20.2.05.04-0034</t>
  </si>
  <si>
    <t>Кабель-канал (короб) "Электропласт": 100x60 мм</t>
  </si>
  <si>
    <t>24.54</t>
  </si>
  <si>
    <t>24.55</t>
  </si>
  <si>
    <t>ТССЦ-24.3.01.02-0022</t>
  </si>
  <si>
    <t>Трубы гибкие гофрированные легкие из самозатухающего ПВХ (IP55) серии FL, с зондом, диаметром: 20 мм</t>
  </si>
  <si>
    <t>24.56</t>
  </si>
  <si>
    <t>71.2</t>
  </si>
  <si>
    <t>ТССЦ-24.3.01.02-0023</t>
  </si>
  <si>
    <t>Трубы гибкие гофрированные легкие из самозатухающего ПВХ (IP55) серии FL, с зондом, диаметром: 25 мм</t>
  </si>
  <si>
    <t>24.57</t>
  </si>
  <si>
    <t>71.3</t>
  </si>
  <si>
    <t>ТССЦ-24.3.01.02-0024</t>
  </si>
  <si>
    <t>Трубы гибкие гофрированные легкие из самозатухающего ПВХ (IP55) серии FL, с зондом, диаметром: 32 мм</t>
  </si>
  <si>
    <t>24.58</t>
  </si>
  <si>
    <t>ТЕРм08-02-411-01</t>
  </si>
  <si>
    <t>Рукав металлический наружным диаметром: до 48 мм</t>
  </si>
  <si>
    <t>24.59</t>
  </si>
  <si>
    <t>72.1</t>
  </si>
  <si>
    <t>ТССЦ-08.1.02.13-0007</t>
  </si>
  <si>
    <t>Рукава металлические диаметром: 20 мм РЗ-Ц-Х</t>
  </si>
  <si>
    <t>24.60</t>
  </si>
  <si>
    <t>ТЕРм08-02-407-01</t>
  </si>
  <si>
    <t>Труба стальная по установленным конструкциям, по стенам с креплением скобами, диаметр: до 25 мм</t>
  </si>
  <si>
    <t>24.61</t>
  </si>
  <si>
    <t>ТССЦ-23.3.06.02-0002</t>
  </si>
  <si>
    <t>Трубы стальные сварные водогазопроводные с резьбой оцинкованные обыкновенные, диаметр условного прохода: 20 мм, толщина стенки 2,8 мм</t>
  </si>
  <si>
    <t>24.62</t>
  </si>
  <si>
    <t>ТЕРм08-02-407-02</t>
  </si>
  <si>
    <t>Труба стальная по установленным конструкциям, по стенам с креплением скобами, диаметр: до 40 мм</t>
  </si>
  <si>
    <t>24.63</t>
  </si>
  <si>
    <t>74.1</t>
  </si>
  <si>
    <t>ТССЦ-23.3.06.02-0005</t>
  </si>
  <si>
    <t>Трубы стальные сварные водогазопроводные с резьбой оцинкованные обыкновенные, диаметр условного прохода: 40 мм, толщина стенки 3,5 мм</t>
  </si>
  <si>
    <t>24.64</t>
  </si>
  <si>
    <t>ТССЦ-20.5.02.04-0001</t>
  </si>
  <si>
    <t>Коробка ответвительная "DKC" размером 100х100х50 мм</t>
  </si>
  <si>
    <t>Греющий кабель</t>
  </si>
  <si>
    <t>24.65</t>
  </si>
  <si>
    <t>ТЕРм08-02-147-10</t>
  </si>
  <si>
    <t>Кабель до 35 кВ по установленным конструкциям и лоткам с креплением по всей длине, масса 1 м кабеля: до 1 кг</t>
  </si>
  <si>
    <t>24.66</t>
  </si>
  <si>
    <t>ТССЦ-21.1.05.04-0003</t>
  </si>
  <si>
    <t>Кабель саморегулируемый греющий "FroStop Black" для защиты от замерзания трубопроводов диаметром 50-100 мм</t>
  </si>
  <si>
    <t>24.67</t>
  </si>
  <si>
    <t>ТССЦ-20.2.09.04-0001</t>
  </si>
  <si>
    <t>Муфта термоусаживаемая соединительная для кабеля с пластмассовой изоляцией без брони на напряжение до 1 кВ марки ПСтт4-70/120 с болтовыми наконечниками</t>
  </si>
  <si>
    <t>24.68</t>
  </si>
  <si>
    <t>ТССЦ-20.2.09.08-0001</t>
  </si>
  <si>
    <t>Муфта кабельная концевая термоусаживаемая: 3КВТп-1-25</t>
  </si>
  <si>
    <t>Оборудование светотехническое  том 5.1.1  24/19-ИОС1.1</t>
  </si>
  <si>
    <t>ТЕРм08-03-593-06</t>
  </si>
  <si>
    <t>Светильник потолочный или настенный с креплением винтами или болтами для помещений: с нормальными условиями среды, одноламповый</t>
  </si>
  <si>
    <t>79.1</t>
  </si>
  <si>
    <t>Сопоставительный анализ цен п.102</t>
  </si>
  <si>
    <t>Светильник светодиодный пристраиваемый для помещений мощностью ДПП 12 Вт</t>
  </si>
  <si>
    <t>79.2</t>
  </si>
  <si>
    <t>ТССЦ-20.3.03.03-0025</t>
  </si>
  <si>
    <t>Светильник настенный с рассеивателем из силикатного стекла шаровой формы, тип НБО 18-60, с прямым основанием</t>
  </si>
  <si>
    <t>ТЕРм08-03-593-10</t>
  </si>
  <si>
    <t>Световые настенные указатели</t>
  </si>
  <si>
    <t>80.1</t>
  </si>
  <si>
    <t>ТССЦ-20.3.03.04-0011</t>
  </si>
  <si>
    <t>Светильник аварийного освещения: "ВЫХОД" под лампу КЛ с рассеивателем из поликарбоната, тип ЛБО 29-9-831 (БС-831)</t>
  </si>
  <si>
    <t>Электроустановочные изделия  том 5.1.1  24/19-ИОС1.1</t>
  </si>
  <si>
    <t>ТССЦ-20.5.04.09-0003</t>
  </si>
  <si>
    <t>Сжимы ответвительные У-733</t>
  </si>
  <si>
    <t>ТССЦ-20.5.04.09-0004</t>
  </si>
  <si>
    <t>Сжимы ответвительные У-734</t>
  </si>
  <si>
    <t>ТССЦ-25.2.01.08-0011</t>
  </si>
  <si>
    <t>Коробка клеммная соединительная КС-3</t>
  </si>
  <si>
    <t>ТССЦ-20.5.02.07-0003</t>
  </si>
  <si>
    <t>Коробка распаечная НР 70</t>
  </si>
  <si>
    <t>ТССЦ-20.5.02.10-0011</t>
  </si>
  <si>
    <t>Коробка универсальная марки: УК-2П</t>
  </si>
  <si>
    <t>ТЕРм08-03-591-09</t>
  </si>
  <si>
    <t>Розетка штепсельная: утопленного типа при скрытой проводке</t>
  </si>
  <si>
    <t>87.1</t>
  </si>
  <si>
    <t>ТССЦ-20.4.03.07-0021</t>
  </si>
  <si>
    <t>Розетка штепсельная с заземляющим контактом</t>
  </si>
  <si>
    <t>26.9</t>
  </si>
  <si>
    <t>87.2</t>
  </si>
  <si>
    <t>ТССЦ-20.3.01.03-0001</t>
  </si>
  <si>
    <t>Патроны настенные карболитовые, тип Е27 ФнП-03</t>
  </si>
  <si>
    <t>26.10</t>
  </si>
  <si>
    <t>87.3</t>
  </si>
  <si>
    <t>ТССЦ-20.3.01.03-0004</t>
  </si>
  <si>
    <t>Патроны подвесные карболитовые, тип Е27 Н10П</t>
  </si>
  <si>
    <t>26.11</t>
  </si>
  <si>
    <t>ТЕРм08-03-591-02</t>
  </si>
  <si>
    <t>Выключатель: одноклавишный утопленного типа при скрытой проводке</t>
  </si>
  <si>
    <t>26.12</t>
  </si>
  <si>
    <t>ТССЦ-20.4.01.02-0021</t>
  </si>
  <si>
    <t>Выключатель одноклавишный для скрытой проводки</t>
  </si>
  <si>
    <t>26.13</t>
  </si>
  <si>
    <t>ТЕРм08-03-591-05</t>
  </si>
  <si>
    <t>Выключатель: двухклавишный утопленного типа при скрытой проводке</t>
  </si>
  <si>
    <t>26.14</t>
  </si>
  <si>
    <t>ТССЦ-20.4.01.02-0001</t>
  </si>
  <si>
    <t>Выключатель двухклавишный для скрытой проводки</t>
  </si>
  <si>
    <t>26.15</t>
  </si>
  <si>
    <t>ТЕРм08-03-591-01</t>
  </si>
  <si>
    <t>Выключатель: одноклавишный неутопленного типа при открытой проводке</t>
  </si>
  <si>
    <t>26.16</t>
  </si>
  <si>
    <t>90.1</t>
  </si>
  <si>
    <t>ТССЦ-20.4.01.01-0031</t>
  </si>
  <si>
    <t>Выключатель одноклавишный для открытой проводки</t>
  </si>
  <si>
    <t>26.17</t>
  </si>
  <si>
    <t>ТЕРм10-08-003-05</t>
  </si>
  <si>
    <t>Устройство оптико-(фото)электрическое,: прибор оптико-электрический в одноблочном исполнении</t>
  </si>
  <si>
    <t>26.18</t>
  </si>
  <si>
    <t>Сопоставительный анализ цен п.101</t>
  </si>
  <si>
    <t>Датчик движения</t>
  </si>
  <si>
    <t>Система молниезащиты  том 5.1.1  24/19-ИОС1.1</t>
  </si>
  <si>
    <t>ТЕРм08-02-472-08</t>
  </si>
  <si>
    <t>Проводник заземляющий открыто по строительным основаниям: из круглой стали диаметром 8 мм</t>
  </si>
  <si>
    <t>27.3</t>
  </si>
  <si>
    <t>ТЕРм08-02-472-02</t>
  </si>
  <si>
    <t>Заземлитель горизонтальный из стали: полосовой сечением 160 мм2</t>
  </si>
  <si>
    <t>27.4</t>
  </si>
  <si>
    <t>ТССЦ-08.3.07.01-0035</t>
  </si>
  <si>
    <t>Сталь полосовая: 25х4 мм, марка Ст3сп</t>
  </si>
  <si>
    <t>27.5</t>
  </si>
  <si>
    <t>ТЕРм08-02-472-09</t>
  </si>
  <si>
    <t>Проводник заземляющий открыто по строительным основаниям: из круглой стали диаметром 12 мм</t>
  </si>
  <si>
    <t>27.6</t>
  </si>
  <si>
    <t>94.1</t>
  </si>
  <si>
    <t>27.7</t>
  </si>
  <si>
    <t>94.2</t>
  </si>
  <si>
    <t>27.8</t>
  </si>
  <si>
    <t>ТССЦ-20.1.02.15-0016</t>
  </si>
  <si>
    <t>Соединитель стальной 226 промежуточный</t>
  </si>
  <si>
    <t>27.9</t>
  </si>
  <si>
    <t>ТССЦ-25.2.01.05-0001</t>
  </si>
  <si>
    <t>Держатель без ушка (тип Д 1-40) (КС-026)</t>
  </si>
  <si>
    <t>Телефонизация. Интернет том 5.5.1  24/19-ИОС5.СО лист 1-2</t>
  </si>
  <si>
    <t>02-01-06</t>
  </si>
  <si>
    <t>ТЕРм10-06-037-01</t>
  </si>
  <si>
    <t>Шкаф для трубных проводок: напольный, размер до 600х600 мм</t>
  </si>
  <si>
    <t>Сопоставительный анализ цен п.93.3</t>
  </si>
  <si>
    <t>ТЕРм10-06-060-02</t>
  </si>
  <si>
    <t>Монтаж оптического кросса с учетом измерений на волоконно-оптическом кабеле с числом волокон: 8</t>
  </si>
  <si>
    <t>Сопоставительный анализ цен п.93.24</t>
  </si>
  <si>
    <t>Сопоставительный анализ цен п.89</t>
  </si>
  <si>
    <t>ТЕРм10-07-018-01</t>
  </si>
  <si>
    <t>Абонентское устройство стрелочного поста или оперативного абонента, включаемое в коммутатор технологической связи (отдельно устанавливаемое)</t>
  </si>
  <si>
    <t>Сопоставительный анализ цен п.93.26</t>
  </si>
  <si>
    <t>ТССЦ-61.2.07.05-0026</t>
  </si>
  <si>
    <t>Сопоставительный анализ цен п.93.11</t>
  </si>
  <si>
    <t>28.10</t>
  </si>
  <si>
    <t>ТССЦ-61.3.05.03-0012</t>
  </si>
  <si>
    <t>28.11</t>
  </si>
  <si>
    <t>ТССЦ-61.3.05.03-0013</t>
  </si>
  <si>
    <t>28.12</t>
  </si>
  <si>
    <t>Сопоставительный анализ цен п.93/25</t>
  </si>
  <si>
    <t>28.13</t>
  </si>
  <si>
    <t>ТЕРм10-02-050-03</t>
  </si>
  <si>
    <t>Установка: кассет</t>
  </si>
  <si>
    <t>28.14</t>
  </si>
  <si>
    <t>Сопоставительный анализ цен п.88</t>
  </si>
  <si>
    <t>28.15</t>
  </si>
  <si>
    <t>28.16</t>
  </si>
  <si>
    <t>ТССЦ-24.3.03.01-0112</t>
  </si>
  <si>
    <t>28.17</t>
  </si>
  <si>
    <t>Сопоставительный анализ цен п.90</t>
  </si>
  <si>
    <t>28.18</t>
  </si>
  <si>
    <t>ТССЦ-20.2.01.09-0011</t>
  </si>
  <si>
    <t>Гильзы КДЗС термоусаживаемые для защиты сварных стыков диаметром 40 мм</t>
  </si>
  <si>
    <t>28.19</t>
  </si>
  <si>
    <t>ТЕРм10-01-055-03</t>
  </si>
  <si>
    <t>Прокладка кабеля, масса 1 м: до 1 кг, по стене бетонной</t>
  </si>
  <si>
    <t>28.20</t>
  </si>
  <si>
    <t>Сопоставительный анализ цен п.93.10</t>
  </si>
  <si>
    <t>кабель UTP 25х2х0,5</t>
  </si>
  <si>
    <t>28.21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</si>
  <si>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 до 2,5 мм2</t>
  </si>
  <si>
    <t>28.22</t>
  </si>
  <si>
    <t>28.23</t>
  </si>
  <si>
    <t>ТЕРм08-02-409-07</t>
  </si>
  <si>
    <t>Труба винипластовая по установленным конструкциям, по основанию пола, диаметр: до 50 мм</t>
  </si>
  <si>
    <t>28.24</t>
  </si>
  <si>
    <t>ТССЦ-24.3.01.06-0046</t>
  </si>
  <si>
    <t>Трубы поливинилхлоридные (ПВХ) диаметром: 50 мм</t>
  </si>
  <si>
    <t>28.25</t>
  </si>
  <si>
    <t>ТЕРм08-02-409-08</t>
  </si>
  <si>
    <t>Труба винипластовая по установленным конструкциям, по основанию пола, диаметр: до 63 мм</t>
  </si>
  <si>
    <t>28.26</t>
  </si>
  <si>
    <t>ТССЦ-24.3.01.06-0047</t>
  </si>
  <si>
    <t>Трубы поливинилхлоридные (ПВХ) диаметром: 63 мм</t>
  </si>
  <si>
    <t>28.27</t>
  </si>
  <si>
    <t>ТЕРм10-02-016-06</t>
  </si>
  <si>
    <t>Отдельно устанавливаемый: преобразователь или блок питания</t>
  </si>
  <si>
    <t>28.28</t>
  </si>
  <si>
    <t>ТССЦ-62.4.02.02-0035</t>
  </si>
  <si>
    <t>28.29</t>
  </si>
  <si>
    <t>ТССЦ-62.4.01.01-0010</t>
  </si>
  <si>
    <t>28.30</t>
  </si>
  <si>
    <t>ТССЦ-20.4.03.07-0001</t>
  </si>
  <si>
    <t>Блок электрических розеток 19" в пластиковом корпусе на 8 гнезд высотой 1U с фильтром</t>
  </si>
  <si>
    <t>28.31</t>
  </si>
  <si>
    <t>Сопоставительный анализ цен п.93.27</t>
  </si>
  <si>
    <t>28.32</t>
  </si>
  <si>
    <t>Сопоставительный анализ цен п.93.28</t>
  </si>
  <si>
    <t>28.33</t>
  </si>
  <si>
    <t>Сопоставительный анализ цен п.93.13</t>
  </si>
  <si>
    <t>28.34</t>
  </si>
  <si>
    <t>ТЕРм08-03-573-04</t>
  </si>
  <si>
    <t>Шкаф (пульт) управления навесной, высота, ширина и глубина: до 600х600х350 мм</t>
  </si>
  <si>
    <t>28.35</t>
  </si>
  <si>
    <t>ТССЦ-20.4.04.01-0001</t>
  </si>
  <si>
    <t>Бокс 12В 2х17А/ч для установки двух аккумуляторов с элементами защиты</t>
  </si>
  <si>
    <t>28.36</t>
  </si>
  <si>
    <t>ТССЦ-25.2.01.01-0015</t>
  </si>
  <si>
    <t>Бирки маркировочные</t>
  </si>
  <si>
    <t>ТЕРм10-04-101-07</t>
  </si>
  <si>
    <t>Громкоговоритель или звуковая колонка: в помещении</t>
  </si>
  <si>
    <t>Сопоставительный анализ цен п.93.2</t>
  </si>
  <si>
    <t>ТССЦ-61.2.04.04-0003</t>
  </si>
  <si>
    <t>ТЕРм10-08-019-01</t>
  </si>
  <si>
    <t>Коробка ответвительная на стене</t>
  </si>
  <si>
    <t>29.5</t>
  </si>
  <si>
    <t>Сопоставительный анализ цен п.93.23</t>
  </si>
  <si>
    <t>29.6</t>
  </si>
  <si>
    <t>29.7</t>
  </si>
  <si>
    <t>ТЕРм10-04-066-07</t>
  </si>
  <si>
    <t>Розетка микрофонная</t>
  </si>
  <si>
    <t>29.8</t>
  </si>
  <si>
    <t>ТССЦ-20.4.03.03-0003</t>
  </si>
  <si>
    <t>Радиорозетка РПВ-2</t>
  </si>
  <si>
    <t>29.9</t>
  </si>
  <si>
    <t>ТЕРм08-02-409-06</t>
  </si>
  <si>
    <t>Труба винипластовая по установленным конструкциям, по основанию пола, диаметр: до 25 мм</t>
  </si>
  <si>
    <t>29.10</t>
  </si>
  <si>
    <t>ТССЦ-24.3.01.06-0042</t>
  </si>
  <si>
    <t>Трубы поливинилхлоридные (ПВХ) диаметром: 20 мм</t>
  </si>
  <si>
    <t>29.11</t>
  </si>
  <si>
    <t>29.12</t>
  </si>
  <si>
    <t>29.13</t>
  </si>
  <si>
    <t>29.14</t>
  </si>
  <si>
    <t>Сопоставительный анализ цен п.93,1</t>
  </si>
  <si>
    <t>Кабель радиофикации  КСВЭВнг (А)-LS1х2х1,38</t>
  </si>
  <si>
    <t>29.15</t>
  </si>
  <si>
    <t>29.16</t>
  </si>
  <si>
    <t>Телевидение том 5.5.1  24/19-ИОС5.СО лист 4</t>
  </si>
  <si>
    <t>ТЕРм10-02-016-07</t>
  </si>
  <si>
    <t>Отдельно устанавливаемый: усилитель дуплексный или абонентский</t>
  </si>
  <si>
    <t>ТССЦ-61.1.04.05-0001</t>
  </si>
  <si>
    <t>ТЕРм10-04-087-02</t>
  </si>
  <si>
    <t>Устройство антенное развязывающее</t>
  </si>
  <si>
    <t>Сопоставительный анализ цен п.93.16</t>
  </si>
  <si>
    <t>30.5</t>
  </si>
  <si>
    <t>Сопоставительный анализ цен п.93.17</t>
  </si>
  <si>
    <t>30.6</t>
  </si>
  <si>
    <t>35.3</t>
  </si>
  <si>
    <t>Сопоставительный анализ цен п.93.18</t>
  </si>
  <si>
    <t>30.7</t>
  </si>
  <si>
    <t>ТССЦ-22.1.02.02-0011</t>
  </si>
  <si>
    <t>Ответвитель магистральный ОМ501/3 на 2 направления 3дБ, 5- 860 МГц</t>
  </si>
  <si>
    <t>30.8</t>
  </si>
  <si>
    <t>ТССЦ-20.5.02.06-0011</t>
  </si>
  <si>
    <t>Разветвитель марка ОТ</t>
  </si>
  <si>
    <t>30.9</t>
  </si>
  <si>
    <t>Сопоставительный анализ цен п.93</t>
  </si>
  <si>
    <t>30.10</t>
  </si>
  <si>
    <t>ТССЦ-22.1.02.01-0012</t>
  </si>
  <si>
    <t>F-разъем для кабеля RG-6 (длинный)</t>
  </si>
  <si>
    <t>30.11</t>
  </si>
  <si>
    <t>ТССЦ-22.1.02.01-0013</t>
  </si>
  <si>
    <t>F-разъем для кабеля RG-11 накручивающийся с пином</t>
  </si>
  <si>
    <t>30.12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</si>
  <si>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 до 6 мм2</t>
  </si>
  <si>
    <t>30.13</t>
  </si>
  <si>
    <t>Сопоставительный анализ цен п.93.15</t>
  </si>
  <si>
    <t>Кабель радиочастотный абонентский RG-6 нг-FRLS</t>
  </si>
  <si>
    <t>30.14</t>
  </si>
  <si>
    <t>30.15</t>
  </si>
  <si>
    <t>Сопоставительный анализ цен п.93.14</t>
  </si>
  <si>
    <t>Кабель радиочастотный абонентский РК 75-4-319нг(А)-HF</t>
  </si>
  <si>
    <t>30.16</t>
  </si>
  <si>
    <t>30.17</t>
  </si>
  <si>
    <t>ТЕРм08-02-409-01</t>
  </si>
  <si>
    <t>Труба винипластовая по установленным конструкциям, по стенам и колоннам с креплением скобами, диаметр: до 25 мм</t>
  </si>
  <si>
    <t>30.18</t>
  </si>
  <si>
    <t>ТССЦ-24.3.01.06-0043</t>
  </si>
  <si>
    <t>Трубы поливинилхлоридные (ПВХ) диаметром: 25 мм</t>
  </si>
  <si>
    <t>30.19</t>
  </si>
  <si>
    <t>ТССЦ-20.4.03.03-0012</t>
  </si>
  <si>
    <t>Розетка телевизионная для скрытой проводки, марка САТ-Г, белая</t>
  </si>
  <si>
    <t>Домофонная связь том 5.5.1  24/19-ИОС5.СО лист5</t>
  </si>
  <si>
    <t>ТЕРм10-10-007-01</t>
  </si>
  <si>
    <t>Монтаж домофона</t>
  </si>
  <si>
    <t>Сопоставительный анализ цен п.81</t>
  </si>
  <si>
    <t>45.2</t>
  </si>
  <si>
    <t>Сопоставительный анализ цен п.82</t>
  </si>
  <si>
    <t>Кнопка открывания дверей</t>
  </si>
  <si>
    <t>ТЕРм10-02-030-02</t>
  </si>
  <si>
    <t>Аппарат телефонный системы ЦБ или АТС: настенный</t>
  </si>
  <si>
    <t>Сопоставительный анализ цен п.83</t>
  </si>
  <si>
    <t>31.6</t>
  </si>
  <si>
    <t>Сопоставительный анализ цен п.84</t>
  </si>
  <si>
    <t>31.7</t>
  </si>
  <si>
    <t>Сопоставительный анализ цен п.85</t>
  </si>
  <si>
    <t>31.8</t>
  </si>
  <si>
    <t>Сопоставительный анализ цен п.86</t>
  </si>
  <si>
    <t>31.9</t>
  </si>
  <si>
    <t>31.10</t>
  </si>
  <si>
    <t>Сопоставительный анализ цен п.78</t>
  </si>
  <si>
    <t>Кабель КСВВГнг (А)LS 2х0,5</t>
  </si>
  <si>
    <t>31.11</t>
  </si>
  <si>
    <t>50.2</t>
  </si>
  <si>
    <t>Сопоставительный анализ цен п.79</t>
  </si>
  <si>
    <t>Кабель КСВВГнг (А)LS 4х0,5</t>
  </si>
  <si>
    <t>31.12</t>
  </si>
  <si>
    <t>50.3</t>
  </si>
  <si>
    <t>Сопоставительный анализ цен п.80</t>
  </si>
  <si>
    <t>Кабель UTP cat. 5e 10х2х0,52</t>
  </si>
  <si>
    <t>31.13</t>
  </si>
  <si>
    <t>50.4</t>
  </si>
  <si>
    <t>ТССЦ-21.2.03.05-0045</t>
  </si>
  <si>
    <t>Провода силовые для электрических установок на напряжение до 450 В с медной жилой марки: ПВ1, сечением 1,5 мм2</t>
  </si>
  <si>
    <t>31.14</t>
  </si>
  <si>
    <t>31.15</t>
  </si>
  <si>
    <t>31.16</t>
  </si>
  <si>
    <t>ТССЦ-21.2.03.08-0011</t>
  </si>
  <si>
    <t>Шнуры на напряжение до 380 В с параллельными жилами, с изоляцией и оболочкой из ПВХ, марки: ШВВП 2х0,50</t>
  </si>
  <si>
    <t>31.17</t>
  </si>
  <si>
    <t>ТССЦ-20.5.02.08-0016</t>
  </si>
  <si>
    <t>Коробка телефонная распределительная марки: КРТП-10</t>
  </si>
  <si>
    <t>31.18</t>
  </si>
  <si>
    <t>ТЕРм08-02-409-02</t>
  </si>
  <si>
    <t>Труба винипластовая по установленным конструкциям, по стенам и колоннам с креплением скобами, диаметр: до 50 мм</t>
  </si>
  <si>
    <t>31.19</t>
  </si>
  <si>
    <t>31.20</t>
  </si>
  <si>
    <t>ТЕРм08-02-390-01</t>
  </si>
  <si>
    <t>Короба пластмассовые: шириной до 40 мм</t>
  </si>
  <si>
    <t>31.21</t>
  </si>
  <si>
    <t>ТССЦ-20.2.05.04-0022</t>
  </si>
  <si>
    <t>Кабель-канал (короб) "Электропласт": 15x10 мм</t>
  </si>
  <si>
    <t>31.22</t>
  </si>
  <si>
    <t>31.23</t>
  </si>
  <si>
    <t>ТССЦ-08.1.02.13-0011</t>
  </si>
  <si>
    <t>Рукава металлические диаметром: 32 мм РЗ-Ц-Х</t>
  </si>
  <si>
    <t>31.24</t>
  </si>
  <si>
    <t>ТЕРм10-06-037-09</t>
  </si>
  <si>
    <t>Ящик для трубных проводок протяжной или коробка, размер: до 500х500 мм</t>
  </si>
  <si>
    <t>31.25</t>
  </si>
  <si>
    <t>ТССЦ-20.4.04.05-0001</t>
  </si>
  <si>
    <t>Ящик протяжной стальной: К-654</t>
  </si>
  <si>
    <t>Газоснабжение том 5.6.2 24/19- ИОС6.СО листы 4-5</t>
  </si>
  <si>
    <t>02-01-07</t>
  </si>
  <si>
    <t>ТЕР19-01-002-01</t>
  </si>
  <si>
    <t>Установка водонагревателей: проточных</t>
  </si>
  <si>
    <t>Сопоставительный анализ цен п.70</t>
  </si>
  <si>
    <t>32.3</t>
  </si>
  <si>
    <t>ТЕР19-01-001-02</t>
  </si>
  <si>
    <t>Установка газовых плит: бытовых четырехкомфорочных</t>
  </si>
  <si>
    <t>32.4</t>
  </si>
  <si>
    <t>ТССЦ-66.1.01.01-0003</t>
  </si>
  <si>
    <t>32.5</t>
  </si>
  <si>
    <t>ТЕР16-02-002-04</t>
  </si>
  <si>
    <t>Прокладка трубопроводов водоснабжения из стальных водогазопроводных оцинкованных труб диаметром: 32 мм</t>
  </si>
  <si>
    <t>32.6</t>
  </si>
  <si>
    <t>ТССЦ-23.3.06.02-0004</t>
  </si>
  <si>
    <t>Трубы стальные сварные водогазопроводные с резьбой оцинкованные обыкновенные, диаметр условного прохода: 32 мм, толщина стенки 3,2 мм</t>
  </si>
  <si>
    <t>32.7</t>
  </si>
  <si>
    <t>ТЕР16-02-002-02</t>
  </si>
  <si>
    <t>Прокладка трубопроводов водоснабжения из стальных водогазопроводных оцинкованных труб диаметром: 20 мм</t>
  </si>
  <si>
    <t>32.8</t>
  </si>
  <si>
    <t>32.9</t>
  </si>
  <si>
    <t>ТЕР16-02-002-01</t>
  </si>
  <si>
    <t>Прокладка трубопроводов водоснабжения из стальных водогазопроводных оцинкованных труб диаметром: 15 мм</t>
  </si>
  <si>
    <t>32.10</t>
  </si>
  <si>
    <t>ТССЦ-23.3.06.02-0001</t>
  </si>
  <si>
    <t>Трубы стальные сварные водогазопроводные с резьбой оцинкованные обыкновенные, диаметр условного прохода: 15 мм, толщина стенки 2,8 мм</t>
  </si>
  <si>
    <t>32.11</t>
  </si>
  <si>
    <t>ТЕР19-01-015-01</t>
  </si>
  <si>
    <t>Пневматическое испытание газопроводов</t>
  </si>
  <si>
    <t>32.12</t>
  </si>
  <si>
    <t>32.13</t>
  </si>
  <si>
    <t>ТССЦ-23.8.03.01-0011</t>
  </si>
  <si>
    <t>Заглушки стальные бесшовные приварные диаметром: 50 мм (применительно 32мм)</t>
  </si>
  <si>
    <t>32.14</t>
  </si>
  <si>
    <t>Сопоставительный анализ цен п.76,7</t>
  </si>
  <si>
    <t>32.15</t>
  </si>
  <si>
    <t>ТССЦ-18.1.09.08-0024</t>
  </si>
  <si>
    <t>Кран шаровой латунный, резьбовой марки "Danfoss", диаметром: 32 мм</t>
  </si>
  <si>
    <t>32.16</t>
  </si>
  <si>
    <t>ТССЦ-18.1.09.08-0022</t>
  </si>
  <si>
    <t>Кран шаровой латунный, резьбовой марки "Danfoss", диаметром: 20 мм</t>
  </si>
  <si>
    <t>32.17</t>
  </si>
  <si>
    <t>ТССЦ-18.1.09.08-0021</t>
  </si>
  <si>
    <t>Кран шаровой латунный, резьбовой марки "Danfoss", диаметром: 15 мм</t>
  </si>
  <si>
    <t>32.18</t>
  </si>
  <si>
    <t>ТЕРм11-02-022-03</t>
  </si>
  <si>
    <t>Ротаметр, счетчик, преобразователь, устанавливаемые на фланцевых соединениях, диаметр условного прохода: до 32 мм</t>
  </si>
  <si>
    <t>32.19</t>
  </si>
  <si>
    <t>ТССЦ-66.1.02.01-0003</t>
  </si>
  <si>
    <t>32.20</t>
  </si>
  <si>
    <t>Сопоставительный анализ цен п.71</t>
  </si>
  <si>
    <t>Шланг газовый сильфонный Д 15 мм</t>
  </si>
  <si>
    <t>32.21</t>
  </si>
  <si>
    <t>32.22</t>
  </si>
  <si>
    <t>Сопоставительный анализ цен п.76.6</t>
  </si>
  <si>
    <t>Фильтр газовый ФГ20</t>
  </si>
  <si>
    <t>Термозапорный клапан КТЗ-20</t>
  </si>
  <si>
    <t>32.23</t>
  </si>
  <si>
    <t>ТЕРм11-02-001-01</t>
  </si>
  <si>
    <t>Прибор, устанавливаемый на резьбовых соединениях, масса: до 1,5 кг</t>
  </si>
  <si>
    <t>32.24</t>
  </si>
  <si>
    <t>Сопоставительный анализ цен п.68</t>
  </si>
  <si>
    <t>Электромагнитный клапан КЗЗУГ-А</t>
  </si>
  <si>
    <t>32.25</t>
  </si>
  <si>
    <t>32.26</t>
  </si>
  <si>
    <t>Сопоставительный анализ цен п.69</t>
  </si>
  <si>
    <t>Прочие материалы</t>
  </si>
  <si>
    <t>32.27</t>
  </si>
  <si>
    <t>ТССЦ-23.8.04.06-0310</t>
  </si>
  <si>
    <t>32.28</t>
  </si>
  <si>
    <t>ТССЦ-23.8.04.08-0161</t>
  </si>
  <si>
    <t>Футляры</t>
  </si>
  <si>
    <t>32.29</t>
  </si>
  <si>
    <t>ТЕР16-02-002-07</t>
  </si>
  <si>
    <t>Прокладка трубопроводов водоснабжения из стальных водогазопроводных оцинкованных труб диаметром: 65 мм</t>
  </si>
  <si>
    <t>32.30</t>
  </si>
  <si>
    <t>ТССЦ-23.3.06.01-0007</t>
  </si>
  <si>
    <t>Трубы стальные сварные водогазопроводные с резьбой оцинкованные легкие, диаметр условного прохода: 65 мм, толщина стенки 3,2 мм</t>
  </si>
  <si>
    <t>32.31</t>
  </si>
  <si>
    <t>ТЕР46-03-014-32</t>
  </si>
  <si>
    <t>Сверление вертикальных отверстий в железобетонных конструкциях потолков перфоратором глубиной 100 мм диаметром: 90 мм</t>
  </si>
  <si>
    <t>Лифт пассажирский 1021(МП) 2650х1700 1200 ТО Е30</t>
  </si>
  <si>
    <t>02-01-08</t>
  </si>
  <si>
    <t>ТЕРм03-05-001-03</t>
  </si>
  <si>
    <t>Лифт пассажирский со скоростью движения кабины до 1 м/с: грузоподъемностью 1000 кг, количество остановок 12, высота шахты 44 м</t>
  </si>
  <si>
    <t>33.2</t>
  </si>
  <si>
    <t>Сопоставительный анализ цен п.94</t>
  </si>
  <si>
    <t>33.3</t>
  </si>
  <si>
    <t>ТЕРм03-05-001-05</t>
  </si>
  <si>
    <t>За каждую остановку, более или менее указанных в характеристике лифта, добавлять или уменьшать для лифтов грузоподъемностью: до 1000 кг</t>
  </si>
  <si>
    <t>33.4</t>
  </si>
  <si>
    <t>ТЕРм03-05-001-07</t>
  </si>
  <si>
    <t>За каждый метр высоты шахты, более или менее указанных в характеристике лифта, добавлять или уменьшать для лифтов грузоподъемностью: до 1000 кг</t>
  </si>
  <si>
    <t>Общестроительные работы</t>
  </si>
  <si>
    <t>Монтаж освещения шахты</t>
  </si>
  <si>
    <t>ТССЦ-20.3.03.03-0064</t>
  </si>
  <si>
    <t>Светильник ПСХ-60 настенный (IP 54)</t>
  </si>
  <si>
    <t>34.3</t>
  </si>
  <si>
    <t>ТССЦ-20.3.02.02-0023</t>
  </si>
  <si>
    <t>Лампы накаливания электрические осветительные общего назначения биспиральные криптоновые типа БК220-230-100</t>
  </si>
  <si>
    <t>34.4</t>
  </si>
  <si>
    <t>34.5</t>
  </si>
  <si>
    <t>ТССЦ-21.1.06.09-0054</t>
  </si>
  <si>
    <t>Кабель силовой с медными жилами с поливинилхлоридной изоляцией в поливинилхлоридной оболочке без защитного покрова: ВВГ, напряжением 0,66 кВ, число жил - 3 и сечением 1,5 мм2</t>
  </si>
  <si>
    <t>34.6</t>
  </si>
  <si>
    <t>ТЕРм08-03-591-08</t>
  </si>
  <si>
    <t>Розетка штепсельная: неутопленного типа при открытой проводке</t>
  </si>
  <si>
    <t>34.7</t>
  </si>
  <si>
    <t>ТССЦ-20.4.03.05-0001</t>
  </si>
  <si>
    <t>Розетка открытой проводки</t>
  </si>
  <si>
    <t>34.8</t>
  </si>
  <si>
    <t>ТЕРм08-02-472-06</t>
  </si>
  <si>
    <t>Проводник заземляющий открыто по строительным основаниям: из полосовой стали сечением 100 мм2</t>
  </si>
  <si>
    <t>Отделочные работы лист 18 24/19-АР</t>
  </si>
  <si>
    <t>34.9</t>
  </si>
  <si>
    <t>34.10</t>
  </si>
  <si>
    <t>34.11</t>
  </si>
  <si>
    <t>34.12</t>
  </si>
  <si>
    <t>34.13</t>
  </si>
  <si>
    <t>34.14</t>
  </si>
  <si>
    <t>ТЕР15-04-002-01</t>
  </si>
  <si>
    <t>Известковая окраска водными составами внутри помещений: по штукатурке</t>
  </si>
  <si>
    <t>Декларирование лифта</t>
  </si>
  <si>
    <t>ТЕРмр01-05-007-01</t>
  </si>
  <si>
    <t>Экспертиза (регистрация) декларации о соответствии лифта</t>
  </si>
  <si>
    <t>лифт</t>
  </si>
  <si>
    <t>Сети диспетчеризации том 5.5.1  24/19-ИОС5.СО лист 6,7</t>
  </si>
  <si>
    <t>Щиты и пульты</t>
  </si>
  <si>
    <t>02-01-09</t>
  </si>
  <si>
    <t>ТЕРм11-04-008-01</t>
  </si>
  <si>
    <t>Съемные и выдвижные блоки (модули, ячейки, ТЭЗ), масса: до 5 кг</t>
  </si>
  <si>
    <t>36.2</t>
  </si>
  <si>
    <t>ТССЦ-20.4.04.03-0003</t>
  </si>
  <si>
    <t>Щиты с монтажной панелью: ЩМП-2, размером 500х400х220 мм, степень защиты IP30</t>
  </si>
  <si>
    <t>36.3</t>
  </si>
  <si>
    <t>ТССЦ-20.2.08.01-0001</t>
  </si>
  <si>
    <t>DIN-рейка металлическая ТН 35/7,5 длиной 260 мм</t>
  </si>
  <si>
    <t>36.4</t>
  </si>
  <si>
    <t>Сопоставительный анализ цен п.93.29</t>
  </si>
  <si>
    <t>36.5</t>
  </si>
  <si>
    <t>ТССЦ-20.5.04.01-0007</t>
  </si>
  <si>
    <t>Блок зажимов для соединения жил проводов сечением: 4 мм2, количество пар винтовых клемм 10, на ток 25 А, марка БЗ26-4П25-В/В-10</t>
  </si>
  <si>
    <t>Приборы и средства автоматизации</t>
  </si>
  <si>
    <t>36.6</t>
  </si>
  <si>
    <t>ТЕРм10-08-001-10</t>
  </si>
  <si>
    <t>Приборы приемно-контрольные объектовые на: 1 луч</t>
  </si>
  <si>
    <t>36.7</t>
  </si>
  <si>
    <t>Сопоставительный анализ цен п.93.4</t>
  </si>
  <si>
    <t>36.8</t>
  </si>
  <si>
    <t>Сопоставительный анализ цен п.93.19</t>
  </si>
  <si>
    <t>36.9</t>
  </si>
  <si>
    <t>Сопоставительный анализ цен п.93.20</t>
  </si>
  <si>
    <t>36.10</t>
  </si>
  <si>
    <t>Сопоставительный анализ цен п.93.5</t>
  </si>
  <si>
    <t>36.11</t>
  </si>
  <si>
    <t>36.12</t>
  </si>
  <si>
    <t>Сопоставительный анализ цен п.93.6</t>
  </si>
  <si>
    <t>36.13</t>
  </si>
  <si>
    <t>36.14</t>
  </si>
  <si>
    <t>Сопоставительный анализ цен п.93.22</t>
  </si>
  <si>
    <t>36.15</t>
  </si>
  <si>
    <t>Сопоставительный анализ цен п.93.7</t>
  </si>
  <si>
    <t>36.16</t>
  </si>
  <si>
    <t>ТЕРм10-08-003-01</t>
  </si>
  <si>
    <t>Прибор сигнализирующий емкостной</t>
  </si>
  <si>
    <t>36.17</t>
  </si>
  <si>
    <t>Сопоставительный анализ цен п.93.21</t>
  </si>
  <si>
    <t>36.18</t>
  </si>
  <si>
    <t>Сопоставительный анализ цен п.93.9</t>
  </si>
  <si>
    <t>36.19</t>
  </si>
  <si>
    <t>36.20</t>
  </si>
  <si>
    <t>36.21</t>
  </si>
  <si>
    <t>ТССЦ-01.7.18.02-0004</t>
  </si>
  <si>
    <t>Комплект проводов для монтажа КП-1,5-20 (при мощности до 3,1 кВт)</t>
  </si>
  <si>
    <t>Кабели и провода</t>
  </si>
  <si>
    <t>36.22</t>
  </si>
  <si>
    <t>36.23</t>
  </si>
  <si>
    <t>Сопоставительный анализ цен п.93.3.1</t>
  </si>
  <si>
    <t>Кабель КСВВГнг (А)LS 1х2х0,5</t>
  </si>
  <si>
    <t>36.24</t>
  </si>
  <si>
    <t>ТССЦ-21.1.04.01-0004</t>
  </si>
  <si>
    <t>Кабель (витая пара) UTP 4x2x0,52 категория 5е</t>
  </si>
  <si>
    <t>36.25</t>
  </si>
  <si>
    <t>ТССЦ-21.1.04.01-0002</t>
  </si>
  <si>
    <t>Кабель (витая пара) UTP 2x2x0,52 категория 5е</t>
  </si>
  <si>
    <t>36.26</t>
  </si>
  <si>
    <t>36.27</t>
  </si>
  <si>
    <t>36.28</t>
  </si>
  <si>
    <t>ТЕРм08-02-399-01</t>
  </si>
  <si>
    <t>Провод в коробах, сечением: до 6 мм2</t>
  </si>
  <si>
    <t>36.29</t>
  </si>
  <si>
    <t>Оборудование и материалы</t>
  </si>
  <si>
    <t>36.30</t>
  </si>
  <si>
    <t>36.31</t>
  </si>
  <si>
    <t>ТССЦ-24.3.01.02-0013</t>
  </si>
  <si>
    <t>Трубы гибкие гофрированные легкие из самозатухающего ПВХ (IP55) серии FL, диаметром: 25 мм</t>
  </si>
  <si>
    <t>36.32</t>
  </si>
  <si>
    <t>36.33</t>
  </si>
  <si>
    <t>36.34</t>
  </si>
  <si>
    <t>36.35</t>
  </si>
  <si>
    <t>ТССЦ-23.5.02.02-0001</t>
  </si>
  <si>
    <t>Трубы стальные электросварные прямошовные (ГОСТ 10704-91), наружный диаметр: 18 мм, толщина стенки 2,0 мм</t>
  </si>
  <si>
    <t>36.36</t>
  </si>
  <si>
    <t>ТССЦ-24.1.02.03-0001</t>
  </si>
  <si>
    <t>Хомут силовой ROBUST диаметром: 140-148 мм</t>
  </si>
  <si>
    <t>36.37</t>
  </si>
  <si>
    <t>ТССЦ-25.2.01.01-0014</t>
  </si>
  <si>
    <t>Бирки кабельные маркировочные, пластмассовые У136</t>
  </si>
  <si>
    <t>Сети АПС  П-24/19.2019-ИОС5   АПС.СОУЭ</t>
  </si>
  <si>
    <t>02-01-10</t>
  </si>
  <si>
    <t>ТЕРм10-08-001-04</t>
  </si>
  <si>
    <t>Приборы ПС на: 4 луча - КДЛ</t>
  </si>
  <si>
    <t>37.2</t>
  </si>
  <si>
    <t>ТССЦ-61.2.07.04-0002</t>
  </si>
  <si>
    <t>37.3</t>
  </si>
  <si>
    <t>37.4</t>
  </si>
  <si>
    <t>ТССЦ-62.4.01.01-0006</t>
  </si>
  <si>
    <t>37.5</t>
  </si>
  <si>
    <t>ТЕРм10-08-002-02</t>
  </si>
  <si>
    <t>Извещатель ПС автоматический: дымовой, фотоэлектрический, радиоизотопный, световой в нормальном исполнении</t>
  </si>
  <si>
    <t>37.6</t>
  </si>
  <si>
    <t>ТССЦ-61.2.02.01-0069</t>
  </si>
  <si>
    <t>37.7</t>
  </si>
  <si>
    <t>ТЕРм10-08-002-06</t>
  </si>
  <si>
    <t>Конструкция для установки извещателя</t>
  </si>
  <si>
    <t>37.8</t>
  </si>
  <si>
    <t>ТССЦ-22.1.02.05-0021</t>
  </si>
  <si>
    <t>Устройство монтажное для крепления в подвесной потолок извещателей ДИП-34А, ИП-212-31/1, ИП-212-39, ИП-212-43, ИП- 212-44, ИП-212-49 АМ, ИП-212-5СВ, ИП-212-53, ИП- 212-69/3</t>
  </si>
  <si>
    <t>37.9</t>
  </si>
  <si>
    <t>ТЕРм10-04-101-08</t>
  </si>
  <si>
    <t>Громкоговоритель или звуковая колонка: на столбе или на крыше, мощность до 10 Вт</t>
  </si>
  <si>
    <t>37.10</t>
  </si>
  <si>
    <t>ТССЦ-61.2.04.05-0012</t>
  </si>
  <si>
    <t>37.11</t>
  </si>
  <si>
    <t>ТЕРм10-04-101-15</t>
  </si>
  <si>
    <t>Транспарант световой (табло)</t>
  </si>
  <si>
    <t>37.12</t>
  </si>
  <si>
    <t>37.13</t>
  </si>
  <si>
    <t>ТЕРм08-03-526-01</t>
  </si>
  <si>
    <t>Автомат одно-, двух-, трехполюсный, устанавливаемый на конструкции: на стене или колонне, на ток до 25 А</t>
  </si>
  <si>
    <t>37.14</t>
  </si>
  <si>
    <t>ТССЦ-62.1.01.09-0026</t>
  </si>
  <si>
    <t>37.15</t>
  </si>
  <si>
    <t>37.16</t>
  </si>
  <si>
    <t>ТССЦ-20.2.05.04-0025</t>
  </si>
  <si>
    <t>Кабель-канал (короб) "Электропласт": 25x16 мм</t>
  </si>
  <si>
    <t>37.17</t>
  </si>
  <si>
    <t>ТЕРм08-02-147-01</t>
  </si>
  <si>
    <t>Кабель до 35 кВ по установленным конструкциям и лоткам с креплением на поворотах и в конце трассы, масса 1 м кабеля: до 1 кг</t>
  </si>
  <si>
    <t>37.18</t>
  </si>
  <si>
    <t>Сопоставительный анализ п.99</t>
  </si>
  <si>
    <t>Кабель КСРЭВнг(А)-FRLS1х2х0,75 мм</t>
  </si>
  <si>
    <t>37.19</t>
  </si>
  <si>
    <t>Сопоставительный анализ п.100</t>
  </si>
  <si>
    <t>Кабель КСРЭВнг(А)-FRLS 1х2х0,97 мм (0,75 мм²)</t>
  </si>
  <si>
    <t>37.20</t>
  </si>
  <si>
    <t>ТССЦ-21.1.06.10-0168</t>
  </si>
  <si>
    <t>Кабель силовой огнестойкий с медными жилами с изоляцией и оболочкой из ПВХ, не распространяющий горение, с низким дымо- и газовыделением, напряжением 1,0 кВ (ГОСТ Р 53769-2010), марки: ВВГнг(A)-FRLS 3х1,5ок(N,РЕ)</t>
  </si>
  <si>
    <t>37.21</t>
  </si>
  <si>
    <t>ТЕРм10-08-002-01</t>
  </si>
  <si>
    <t>Извещатель ПС автоматический: тепловой электро-контактный, магнитоконтактный в нормальном исполнении</t>
  </si>
  <si>
    <t>37.22</t>
  </si>
  <si>
    <t>ТССЦ-61.2.02.03-0023</t>
  </si>
  <si>
    <t>37.23</t>
  </si>
  <si>
    <t>37.24</t>
  </si>
  <si>
    <t>Сопоставительный анализ п.96</t>
  </si>
  <si>
    <t>Светильник SKAT LT-301300-LED-Li-lon</t>
  </si>
  <si>
    <t>37.25</t>
  </si>
  <si>
    <t>37.26</t>
  </si>
  <si>
    <t>ТССЦ-20.4.04.03-0002</t>
  </si>
  <si>
    <t>Щиты с монтажной панелью: ЩМП-1, размером 395х310х220 мм, степень защиты IP54</t>
  </si>
  <si>
    <t>37.27</t>
  </si>
  <si>
    <t>ТЕРм11-06-001-01</t>
  </si>
  <si>
    <t>Щиты и пульты, масса: до 50 кг</t>
  </si>
  <si>
    <t>37.28</t>
  </si>
  <si>
    <t>ТССЦ-61.2.04.10-0004</t>
  </si>
  <si>
    <t>37.29</t>
  </si>
  <si>
    <t>ТЕРм10-08-001-01</t>
  </si>
  <si>
    <t>Приборы ПС приемно-контрольные, пусковые, концентратор: блок базовый на 10 лучей</t>
  </si>
  <si>
    <t>37.30</t>
  </si>
  <si>
    <t>ТССЦ-61.2.06.01-0068</t>
  </si>
  <si>
    <t>37.31</t>
  </si>
  <si>
    <t>37.32</t>
  </si>
  <si>
    <t>Сопоставительный анализ цен п. 97</t>
  </si>
  <si>
    <t>37.33</t>
  </si>
  <si>
    <t>37.34</t>
  </si>
  <si>
    <t>Сопоставительный анализ цен п. 95</t>
  </si>
  <si>
    <t>37.35</t>
  </si>
  <si>
    <t>37.36</t>
  </si>
  <si>
    <t>ТССЦ-61.2.04.10-0005</t>
  </si>
  <si>
    <t>37.37</t>
  </si>
  <si>
    <t>ТССЦ-61.2.07.02-0080</t>
  </si>
  <si>
    <t>37.38</t>
  </si>
  <si>
    <t>ТЕРм10-08-001-12</t>
  </si>
  <si>
    <t>Устройства промежуточные на количество лучей: 5</t>
  </si>
  <si>
    <t>37.39</t>
  </si>
  <si>
    <t>ТССЦ-61.2.06.02-0001</t>
  </si>
  <si>
    <t>37.40</t>
  </si>
  <si>
    <t>37.41</t>
  </si>
  <si>
    <t>ТССЦ-61.2.02.01-0087</t>
  </si>
  <si>
    <t>37.42</t>
  </si>
  <si>
    <t>37.43</t>
  </si>
  <si>
    <t>Сопоставительный анализ цен п. 98</t>
  </si>
  <si>
    <t>КИС-РВнг(А)-FRLS 2х2х0,97 мм</t>
  </si>
  <si>
    <t>37.44</t>
  </si>
  <si>
    <t>37.45</t>
  </si>
  <si>
    <t>ТССЦ-62.4.02.02-0040</t>
  </si>
  <si>
    <t>37.46</t>
  </si>
  <si>
    <t>37.47</t>
  </si>
  <si>
    <t>ТССЦ-20.5.02.07-0001</t>
  </si>
  <si>
    <t>Коробка распаечная для открытой проводки "Тусо" размером 240х195х90 мм, IP55</t>
  </si>
  <si>
    <t>37.48</t>
  </si>
  <si>
    <t>ТЕРм11-06-002-05</t>
  </si>
  <si>
    <t>Трубные проводки в щитах и пультах: из пластмассовых труб</t>
  </si>
  <si>
    <t>37.49</t>
  </si>
  <si>
    <t>Сопоставительный анализ п.100.1</t>
  </si>
  <si>
    <t>Трубка СОН 12/3 терморасширяющаяся Dвнутр=12мм, Dвнеш=18мм, L=260мм</t>
  </si>
  <si>
    <t>37.50</t>
  </si>
  <si>
    <t>37.51</t>
  </si>
  <si>
    <t>ТССЦ-61.2.02.01-0077</t>
  </si>
  <si>
    <t>37.52</t>
  </si>
  <si>
    <t>37.53</t>
  </si>
  <si>
    <t>ТССЦ-61.2.07.02-0079</t>
  </si>
  <si>
    <t>37.54</t>
  </si>
  <si>
    <t>Сопоставительный анализ п.100.2</t>
  </si>
  <si>
    <t>охранно-пожарная панель контакт gsm-5-2</t>
  </si>
  <si>
    <t>37.55</t>
  </si>
  <si>
    <t>ТССЦ-01.7.15.14-0062</t>
  </si>
  <si>
    <t>Шурупы-саморезы 4,2х16 мм</t>
  </si>
  <si>
    <t>37.56</t>
  </si>
  <si>
    <t>ТССЦ-01.7.15.07-0082</t>
  </si>
  <si>
    <t>Дюбель-гвоздь 6/39 мм</t>
  </si>
  <si>
    <t>37.57</t>
  </si>
  <si>
    <t>ТССЦ-01.7.15.07-0003</t>
  </si>
  <si>
    <t>Дюбели для пристрелки стальные</t>
  </si>
  <si>
    <t>37.58</t>
  </si>
  <si>
    <t>ТССЦ-25.2.02.09-0011</t>
  </si>
  <si>
    <t>Хомут стяжной (СИП) Е778</t>
  </si>
  <si>
    <t>Разные работы</t>
  </si>
  <si>
    <t>ТЕРм10-06-068-15</t>
  </si>
  <si>
    <t>Конфигурация и настройка сетевых компонентов (мост, маршрутизатор, модем и т.п.)</t>
  </si>
  <si>
    <t>ТЕРм10-02-052-01</t>
  </si>
  <si>
    <t>Электрическая проверка и настройка: управляющего комплекса</t>
  </si>
  <si>
    <t>38.3</t>
  </si>
  <si>
    <t>ТЕР46-03-013-45</t>
  </si>
  <si>
    <t>Сверление горизонтальных отверстий в бетонных конструкциях стен перфоратором глубиной 200 мм диаметром: 20 мм</t>
  </si>
  <si>
    <t>Земляные работы</t>
  </si>
  <si>
    <t>ЛСР-04-01-01</t>
  </si>
  <si>
    <t>ТЕР01-01-009-14</t>
  </si>
  <si>
    <t>Разработка грунта в траншеях экскаватором «обратная лопата» с ковшом вместимостью 0,5 (0,5-0,63) м3 в отвал, в отвал группа грунтов: 2</t>
  </si>
  <si>
    <t>ТЕР01-01-022-08</t>
  </si>
  <si>
    <t>Разработка грунта с погрузкой на автомобили-самосвалы в траншеях экскаватором «обратная лопата» с ковшом вместимостью 0,65 (0,5-1) м3 с погрузкой на автомобили-самосвалы, группа грунтов 2</t>
  </si>
  <si>
    <t>ТЕР01-02-057-02</t>
  </si>
  <si>
    <t>Разработка грунта вручную в траншеях глубиной до 2 м без креплений с откосами, группа грунтов: 2</t>
  </si>
  <si>
    <t>39.4</t>
  </si>
  <si>
    <t>ТЕР01-01-033-05</t>
  </si>
  <si>
    <t>Засыпка траншей и котлованов с перемещением грунта до 5 м бульдозерами мощностью: 79 кВт (108 л.с.), группа грунтов 2</t>
  </si>
  <si>
    <t>39.5</t>
  </si>
  <si>
    <t>39.6</t>
  </si>
  <si>
    <t>ТССЦпг-03-21-01-201</t>
  </si>
  <si>
    <t>Свыше 200 км добавлять на каждый последующий 1 км: I класс груза</t>
  </si>
  <si>
    <t>Прокладка кабеля 24/19-ИОС1.2 СО лист 2</t>
  </si>
  <si>
    <t>ТЕРм08-02-142-01</t>
  </si>
  <si>
    <t>Устройство постели при одном кабеле в траншее</t>
  </si>
  <si>
    <t>40.2</t>
  </si>
  <si>
    <t>40.3</t>
  </si>
  <si>
    <t>ТЕРм08-02-141-04</t>
  </si>
  <si>
    <t>Кабель до 35 кВ в готовых траншеях без покрытий, масса 1 м: до 6 кг</t>
  </si>
  <si>
    <t>40.4</t>
  </si>
  <si>
    <t>ТССЦ-21.1.06.08-0185</t>
  </si>
  <si>
    <t>Кабель силовой с алюминиевыми жилами с изоляцией и оболочкой из ПВХ, не поддерживающий горение, бронированный, напряжением 1,0 кВ (ГОСТ 16442-80), марки: АВБбШв с числом жил - 4 и сечением 185 мм2</t>
  </si>
  <si>
    <t>40.5</t>
  </si>
  <si>
    <t>ТЕРм08-02-148-04</t>
  </si>
  <si>
    <t>Кабель до 35 кВ в проложенных трубах, блоках и коробах, масса 1 м кабеля: до 6 кг</t>
  </si>
  <si>
    <t>40.6</t>
  </si>
  <si>
    <t>40.7</t>
  </si>
  <si>
    <t>ТЕРм08-02-143-01</t>
  </si>
  <si>
    <t>Покрытие кабеля, проложенного в траншее: кирпичом одного кабеля</t>
  </si>
  <si>
    <t>40.8</t>
  </si>
  <si>
    <t>ТССЦ-06.1.01.05-0055</t>
  </si>
  <si>
    <t>Кирпич керамический полнотелый с технологическими пустотами одинарный, размером 250х120х65 мм, марка: 100</t>
  </si>
  <si>
    <t>40.9</t>
  </si>
  <si>
    <t>ТЕРм10-06-048-05</t>
  </si>
  <si>
    <t>Прокладка волоконно-оптических кабелей в траншее (применительно сигнальной ленты)</t>
  </si>
  <si>
    <t>км</t>
  </si>
  <si>
    <t>40.10</t>
  </si>
  <si>
    <t>ТССЦ-01.7.06.08-0011</t>
  </si>
  <si>
    <t>Лента сигнальная "Электра" ЛСЭ 150</t>
  </si>
  <si>
    <t>40.11</t>
  </si>
  <si>
    <t>ТЕР34-02-003-01</t>
  </si>
  <si>
    <t>Устройство трубопроводов из полиэтиленовых труб: до 2 отверстий</t>
  </si>
  <si>
    <t>40.12</t>
  </si>
  <si>
    <t>ТЕРм08-02-165-03</t>
  </si>
  <si>
    <t>Муфта концевая эпоксидная для 3-жильного кабеля напряжением: 1 кВ, сечение одной жилы до 185 мм2</t>
  </si>
  <si>
    <t>40.13</t>
  </si>
  <si>
    <t>ТССЦ-20.2.09.08-0010</t>
  </si>
  <si>
    <t>Муфта кабельная концевая термоусаживаемая: 4КВТп-1-150/240</t>
  </si>
  <si>
    <t>40.14</t>
  </si>
  <si>
    <t>ТЕРм08-02-374-01</t>
  </si>
  <si>
    <t>Устройство ввода в здание в стальной трубе, провод сечением до 16 мм2, количество проводов в линии: 2</t>
  </si>
  <si>
    <t>40.15</t>
  </si>
  <si>
    <t>ТССЦ-24.2.05.01-0001</t>
  </si>
  <si>
    <t>Трубы хризотилцементные безнапорные БНТ, диаметр условного прохода: 100 мм</t>
  </si>
  <si>
    <t>Конструкция металлическая. Молниеотвод</t>
  </si>
  <si>
    <t>ТЕР06-01-005-01</t>
  </si>
  <si>
    <t>Устройство бетонных фундаментов общего назначения объемом: до 5 м3</t>
  </si>
  <si>
    <t>41.4</t>
  </si>
  <si>
    <t>ТЕР33-02-013-14</t>
  </si>
  <si>
    <t>Установка стальных: сварных молниеотводов и тросостоек массой до 0,2 т</t>
  </si>
  <si>
    <t>41.5</t>
  </si>
  <si>
    <t>Сопоставительный анализ цен п.153</t>
  </si>
  <si>
    <t>молниеотвод Могк-12</t>
  </si>
  <si>
    <t>41.6</t>
  </si>
  <si>
    <t>41.7</t>
  </si>
  <si>
    <t>ТССЦ-08.3.07.01-0041</t>
  </si>
  <si>
    <t>Сталь полосовая: 40х4 мм</t>
  </si>
  <si>
    <t>41.8</t>
  </si>
  <si>
    <t>ТССЦ-08.3.07.01-0033</t>
  </si>
  <si>
    <t>Сталь полосовая: 20х4 мм, марка Ст3сп</t>
  </si>
  <si>
    <t>Контур заземления</t>
  </si>
  <si>
    <t>Заземлитель на вводе</t>
  </si>
  <si>
    <t>ТЕРм08-02-471-03</t>
  </si>
  <si>
    <t>Заземлитель вертикальный из круглой стали диаметром: 12 мм</t>
  </si>
  <si>
    <t>ТССЦ-08.3.04.02-0093</t>
  </si>
  <si>
    <t>Сталь круглая углеродистая обыкновенного качества марки ВСт3пс5-1 диаметром: 12 мм</t>
  </si>
  <si>
    <t>ТЕРм08-02-472-01</t>
  </si>
  <si>
    <t>Заземлитель горизонтальный из стали: круглой диаметром 12 мм</t>
  </si>
  <si>
    <t>42.4</t>
  </si>
  <si>
    <t>Сети связи    24/19-ИОС5 лист 3 ГЧ, лист 2 спецификации</t>
  </si>
  <si>
    <t>ЛСР-05-01-01</t>
  </si>
  <si>
    <t>ТЕР23-01-001-01</t>
  </si>
  <si>
    <t>Устройство основания под трубопроводы: песчаного</t>
  </si>
  <si>
    <t>10 м3</t>
  </si>
  <si>
    <t>43.5</t>
  </si>
  <si>
    <t>ТССЦ-24.3.03.13-0501</t>
  </si>
  <si>
    <t>Трубы полиэтиленовые низкого давления (ПНД) с наружным диаметром 110 мм</t>
  </si>
  <si>
    <t>43.6</t>
  </si>
  <si>
    <t>43.7</t>
  </si>
  <si>
    <t>Сопоставительный анализ цен п.91</t>
  </si>
  <si>
    <t>Кабель волоконно-оптический ТОЛ-П-08У-2,7кН</t>
  </si>
  <si>
    <t>43.8</t>
  </si>
  <si>
    <t>ТЕР01-01-033-01</t>
  </si>
  <si>
    <t>Засыпка траншей и котлованов с перемещением грунта до 5 м бульдозерами мощностью: 59 кВт (80 л.с.), группа грунтов 1</t>
  </si>
  <si>
    <t>43.9</t>
  </si>
  <si>
    <t>ТССЦ-02.2.04.03-0003</t>
  </si>
  <si>
    <t>Смесь песчано-гравийная природная</t>
  </si>
  <si>
    <t>43.10</t>
  </si>
  <si>
    <t>ТЕР06-01-001-01</t>
  </si>
  <si>
    <t>Устройство бетонной подготовки</t>
  </si>
  <si>
    <t>43.11</t>
  </si>
  <si>
    <t>Водопровод В 1 том 5.2.2 24/19- ИОС2.2 листы 1-3</t>
  </si>
  <si>
    <t>Земляные работы (под трубопроводы и колодцы)</t>
  </si>
  <si>
    <t>06-01-01</t>
  </si>
  <si>
    <t>ТЕР01-01-009-02</t>
  </si>
  <si>
    <t>Разработка грунта в траншеях экскаватором «обратная лопата» с ковшом вместимостью 1 (1-1,2) м3 в отвал, группа грунтов: 2</t>
  </si>
  <si>
    <t>ТЕР01-01-022-02</t>
  </si>
  <si>
    <t>Разработка грунта с погрузкой на автомобили-самосвалы в траншеях экскаватором «обратная лопата» с ковшом вместимостью 1 (1-1,2) м3 с погрузкой на автомобили-самосвалы, группа грунтов 2</t>
  </si>
  <si>
    <t>Устройство основания под трубопроводы: песчаного
(10 м3)</t>
  </si>
  <si>
    <t>44.4</t>
  </si>
  <si>
    <t>Песок природный для строительных: работ средний
(м3)</t>
  </si>
  <si>
    <t>44.5</t>
  </si>
  <si>
    <t>44.6</t>
  </si>
  <si>
    <t>ТЕР01-02-005-01</t>
  </si>
  <si>
    <t>Уплотнение грунта пневматическими трамбовками, группа грунтов: 1-2
(100 м3)</t>
  </si>
  <si>
    <t>44.7</t>
  </si>
  <si>
    <t>44.8</t>
  </si>
  <si>
    <t>Прокладка трубопровода том 5.2.2 24/19- ИОС2.2 листы 1-3</t>
  </si>
  <si>
    <t>44.9</t>
  </si>
  <si>
    <t>ТЕР22-01-021-03</t>
  </si>
  <si>
    <t>Укладка трубопроводов из полиэтиленовых труб диаметром: 110 мм
(км)</t>
  </si>
  <si>
    <t>44.10</t>
  </si>
  <si>
    <t>ТССЦ-24.3.01.04-0071</t>
  </si>
  <si>
    <t>Трубы напорные из непластифицированного поливинилхлорида (НПВХ) питьевые (ГОСТ Р 51613- 2000, ТУ 2248-002-75245920-2005),: PN6, размером 110х2,7х6000 мм (применительно 90х5,4)</t>
  </si>
  <si>
    <t>44.11</t>
  </si>
  <si>
    <t>44.12</t>
  </si>
  <si>
    <t>Трубы напорные из непластифицированного поливинилхлорида (НПВХ) питьевые (ГОСТ Р 51613- 2000, ТУ 2248-002-75245920-2005),: PN6, размером 110х2,7х6000 мм</t>
  </si>
  <si>
    <t>44.13</t>
  </si>
  <si>
    <t>ТЕР22-01-021-07</t>
  </si>
  <si>
    <t>Укладка трубопроводов из полиэтиленовых труб диаметром: 280 мм</t>
  </si>
  <si>
    <t>44.14</t>
  </si>
  <si>
    <t>ТССЦ-24.3.01.04-0074</t>
  </si>
  <si>
    <t>Трубы напорные из непластифицированного поливинилхлорида (НПВХ) питьевые (ГОСТ Р 51613- 2000, ТУ 2248-002-75245920-2005),: PN6, размером 315х7,7х6000 мм</t>
  </si>
  <si>
    <t>44.15</t>
  </si>
  <si>
    <t>ТЕР22-01-021-08</t>
  </si>
  <si>
    <t>Укладка трубопроводов из полиэтиленовых труб диаметром: 315 мм</t>
  </si>
  <si>
    <t>44.16</t>
  </si>
  <si>
    <t>Водомерный узел</t>
  </si>
  <si>
    <t>44.17</t>
  </si>
  <si>
    <t>44.18</t>
  </si>
  <si>
    <t>44.19</t>
  </si>
  <si>
    <t>44.20</t>
  </si>
  <si>
    <t>44.21</t>
  </si>
  <si>
    <t>44.22</t>
  </si>
  <si>
    <t>ТССЦ-18.2.08.05-0002</t>
  </si>
  <si>
    <t>Фильтр магнитный муфтовый: ФММ-25</t>
  </si>
  <si>
    <t>44.23</t>
  </si>
  <si>
    <t>ТССЦ-63.4.04.02-0002</t>
  </si>
  <si>
    <t>44.24</t>
  </si>
  <si>
    <t>ТССЦ-18.1.02.01-0203</t>
  </si>
  <si>
    <t>Задвижки параллельные фланцевые с выдвижным шпинделем для воды и пара давлением 1 Мпа (10 кгс/см2) 30ч6бр диаметром: 100 мм</t>
  </si>
  <si>
    <t>44.25</t>
  </si>
  <si>
    <t>ТССЦ-23.8.04.06-0313</t>
  </si>
  <si>
    <t>Отводы стальные крутоизогнутые бесшовные приварные (ГОСТ 17375-01): 90 град., наружным диаметром 108 мм, толщиной стенки 4,0 мм</t>
  </si>
  <si>
    <t>44.26</t>
  </si>
  <si>
    <t>ТССЦ-23.8.04.12-0121</t>
  </si>
  <si>
    <t>Тройники равнопроходные на Ру до 16 МПа (160 кгс/см2) диаметром условного прохода: 100 мм, наружным диаметром 108 мм, толщиной стенки 4 мм</t>
  </si>
  <si>
    <t>44.27</t>
  </si>
  <si>
    <t>ТССЦ-23.8.04.08-0164</t>
  </si>
  <si>
    <t>Переходы стальные концентрические бесшовные приварные (ГОСТ 17378-01), наружным диаметром и толщиной стенки: 108х4,0-89х3,5 мм</t>
  </si>
  <si>
    <t>44.28</t>
  </si>
  <si>
    <t>ТССЦ-23.8.03.11-0656</t>
  </si>
  <si>
    <t>Фланцы стальные плоские приварные из стали ВСт3сп2, ВСт3сп3, давлением: 1,0 МПа (10 кгс/см2), диаметром 100 мм</t>
  </si>
  <si>
    <t>44.29</t>
  </si>
  <si>
    <t>ТССЦ-23.8.03.11-0652</t>
  </si>
  <si>
    <t>Фланцы стальные плоские приварные из стали ВСт3сп2, ВСт3сп3, давлением: 1,0 МПа (10 кгс/см2), диаметром 40 мм</t>
  </si>
  <si>
    <t>Фасонные части</t>
  </si>
  <si>
    <t>44.30</t>
  </si>
  <si>
    <t>ТЕР22-03-001-05</t>
  </si>
  <si>
    <t>Установка фасонных частей стальных сварных диаметром: 100-250 мм</t>
  </si>
  <si>
    <t>44.31</t>
  </si>
  <si>
    <t>ТССЦ-23.8.04.12-0118</t>
  </si>
  <si>
    <t>Тройники равнопроходные на Ру до 16 МПа (160 кгс/см2) диаметром условного прохода: 80 мм, наружным диаметром 89 мм, толщиной стенки 3,5 мм</t>
  </si>
  <si>
    <t>44.32</t>
  </si>
  <si>
    <t>ТЕР22-03-002-01</t>
  </si>
  <si>
    <t>Установка полиэтиленовых фасонных частей: отводов, колен, патрубков, переходов (и втулок)
(10 шт)</t>
  </si>
  <si>
    <t>44.33</t>
  </si>
  <si>
    <t>ТССЦ-24.3.05.08-0647</t>
  </si>
  <si>
    <t>Отвод сварной полиэтиленовый 90° к напорным трубам (ТУ 2248-006-75245920): ПЭ 100 PN10, диаметр 280 мм</t>
  </si>
  <si>
    <t>44.34</t>
  </si>
  <si>
    <t>ТССЦ-24.3.05.08-0648</t>
  </si>
  <si>
    <t>Отвод сварной полиэтиленовый 90° к напорным трубам (ТУ 2248-006-75245920): ПЭ 100 PN10, диаметр 315 мм</t>
  </si>
  <si>
    <t>44.35</t>
  </si>
  <si>
    <t>ТССЦ-24.3.05.08-0588</t>
  </si>
  <si>
    <t>Отвод сварной полиэтиленовый 60° к напорным трубам (ТУ 2248-006-75245920): ПЭ 100 PN10, диаметр 315 мм</t>
  </si>
  <si>
    <t>44.36</t>
  </si>
  <si>
    <t>ТССЦ-24.3.05.08-0519</t>
  </si>
  <si>
    <t>Отвод сварной полиэтиленовый 45° к напорным трубам (ТУ 2248-006-75245920): ПЭ 100 PN10, диаметр 110 мм</t>
  </si>
  <si>
    <t>Фланцы</t>
  </si>
  <si>
    <t>44.37</t>
  </si>
  <si>
    <t>ТЕР22-03-014-01</t>
  </si>
  <si>
    <t>Приварка фланцев к стальным трубопроводам диаметром: 50 мм</t>
  </si>
  <si>
    <t>44.38</t>
  </si>
  <si>
    <t>ТССЦ-23.8.03.11-0653</t>
  </si>
  <si>
    <t>Фланцы стальные плоские приварные из стали ВСт3сп2, ВСт3сп3, давлением: 1,0 МПа (10 кгс/см2), диаметром 50 мм</t>
  </si>
  <si>
    <t>44.39</t>
  </si>
  <si>
    <t>ТЕР22-03-014-02</t>
  </si>
  <si>
    <t>Приварка фланцев к стальным трубопроводам диаметром: 80 мм
(шт)</t>
  </si>
  <si>
    <t>44.40</t>
  </si>
  <si>
    <t>ТССЦ-23.8.03.11-0655</t>
  </si>
  <si>
    <t>Фланцы стальные плоские приварные из стали ВСт3сп2, ВСт3сп3, давлением: 1,0 МПа (10 кгс/см2), диаметром 80 мм
(шт)</t>
  </si>
  <si>
    <t>44.41</t>
  </si>
  <si>
    <t>ТЕР22-03-014-03</t>
  </si>
  <si>
    <t>Приварка фланцев к стальным трубопроводам диаметром: 100 мм</t>
  </si>
  <si>
    <t>44.42</t>
  </si>
  <si>
    <t>44.43</t>
  </si>
  <si>
    <t>ТЕР22-03-014-07</t>
  </si>
  <si>
    <t>Приварка фланцев к стальным трубопроводам диаметром: 250 мм</t>
  </si>
  <si>
    <t>44.44</t>
  </si>
  <si>
    <t>ТССЦ-23.8.03.11-0660</t>
  </si>
  <si>
    <t>Фланцы стальные плоские приварные из стали ВСт3сп2, ВСт3сп3, давлением: 1,0 МПа (10 кгс/см2), диаметром 250 мм</t>
  </si>
  <si>
    <t>44.45</t>
  </si>
  <si>
    <t>ТЕР22-03-014-08</t>
  </si>
  <si>
    <t>Приварка фланцев к стальным трубопроводам диаметром: 300 мм</t>
  </si>
  <si>
    <t>44.46</t>
  </si>
  <si>
    <t>ТССЦ-23.8.03.11-0661</t>
  </si>
  <si>
    <t>Фланцы стальные плоские приварные из стали ВСт3сп2, ВСт3сп3, давлением: 1,0 МПа (10 кгс/см2), диаметром 300 мм</t>
  </si>
  <si>
    <t>44.47</t>
  </si>
  <si>
    <t>ТССЦ-24.3.05.01-0042</t>
  </si>
  <si>
    <t>Втулка полиэтиленовая с удлиненным хвостовиком под фланец SDR 11, диаметр: 110 мм (ТУ2248-001-18425183-01)
(шт)</t>
  </si>
  <si>
    <t>44.48</t>
  </si>
  <si>
    <t>ТССЦ-24.3.05.01-0044</t>
  </si>
  <si>
    <t>Втулка полиэтиленовая с удлиненным хвостовиком под фланец SDR 11, диаметр: 225 мм (ТУ2248-001-18425183-01)</t>
  </si>
  <si>
    <t>44.49</t>
  </si>
  <si>
    <t>ТССЦ-23.8.02.01-0007</t>
  </si>
  <si>
    <t>Заглушка трубопровода стальная изолированная пенополиуретаном в полиэтиленовой оболочке диаметром: 108 мм, диаметром изоляции 200 мм, длиной 260 мм</t>
  </si>
  <si>
    <t>44.50</t>
  </si>
  <si>
    <t>ТЕР22-03-011-03</t>
  </si>
  <si>
    <t>Установка: гидрантов пожарных
(шт)</t>
  </si>
  <si>
    <t>44.51</t>
  </si>
  <si>
    <t>ТССЦ-23.8.05.12-0100</t>
  </si>
  <si>
    <t>Тройник фланцевый с пожарной подставкой из высокопрочного чугуна (с внутренним цементно- песчаным покрытием и наружным лаковым покрытием) ППТФ диам.: 250х250 мм</t>
  </si>
  <si>
    <t>44.52</t>
  </si>
  <si>
    <t>ТССЦ-23.8.05.12-0091</t>
  </si>
  <si>
    <t>Тройник фланцевый с пожарной подставкой из высокопрочного чугуна (с внутренним цементно- песчаным покрытием и наружным лаковым покрытием) ППТФ диам.: 100х100 мм</t>
  </si>
  <si>
    <t>44.53</t>
  </si>
  <si>
    <t>ТЕР22-03-006-01</t>
  </si>
  <si>
    <t>Установка задвижек или клапанов обратных чугунных диаметром: 50 мм</t>
  </si>
  <si>
    <t>44.54</t>
  </si>
  <si>
    <t>ТССЦ-18.1.02.01-0011</t>
  </si>
  <si>
    <t>Задвижки клиновые двухдисковые с выдвижным шпинделем фланцевые для воды и пара давлением 1 МПа (10 кгс/см2) 31ч6бр диаметром: 80 мм</t>
  </si>
  <si>
    <t>44.55</t>
  </si>
  <si>
    <t>ТЕР22-03-006-02</t>
  </si>
  <si>
    <t>Установка задвижек или клапанов обратных чугунных диаметром: 80 мм
(шт)</t>
  </si>
  <si>
    <t>44.56</t>
  </si>
  <si>
    <t>44.57</t>
  </si>
  <si>
    <t>ТЕР22-03-006-03</t>
  </si>
  <si>
    <t>Установка задвижек или клапанов обратных чугунных диаметром: 100 мм</t>
  </si>
  <si>
    <t>44.58</t>
  </si>
  <si>
    <t>ТССЦ-18.1.02.01-0012</t>
  </si>
  <si>
    <t>Задвижки клиновые двухдисковые с выдвижным шпинделем фланцевые для воды и пара давлением 1 МПа (10 кгс/см2) 31ч6бр диаметром: 100 мм</t>
  </si>
  <si>
    <t>44.59</t>
  </si>
  <si>
    <t>ТЕР22-03-006-07</t>
  </si>
  <si>
    <t>Установка задвижек или клапанов обратных чугунных диаметром: 250 мм</t>
  </si>
  <si>
    <t>44.60</t>
  </si>
  <si>
    <t>ТССЦ-18.1.02.01-0016</t>
  </si>
  <si>
    <t>Задвижки клиновые двухдисковые с выдвижным шпинделем фланцевые для воды и пара давлением 1 МПа (10 кгс/см2) 31ч6бр диаметром: 250 мм</t>
  </si>
  <si>
    <t>44.61</t>
  </si>
  <si>
    <t>ТЕР22-03-006-08</t>
  </si>
  <si>
    <t>Установка задвижек или клапанов обратных чугунных диаметром: 300 мм</t>
  </si>
  <si>
    <t>44.62</t>
  </si>
  <si>
    <t>ТССЦ-18.1.02.01-0017</t>
  </si>
  <si>
    <t>Задвижки клиновые двухдисковые с выдвижным шпинделем фланцевые для воды и пара давлением 1 МПа (10 кгс/см2) 31ч6бр диаметром: 300 мм</t>
  </si>
  <si>
    <t>44.63</t>
  </si>
  <si>
    <t>ТССЦ-24.3.05.07-0019</t>
  </si>
  <si>
    <t>Муфта защитная для прохода полиэтиленовых труб сквозь стену диаметром 315 мм</t>
  </si>
  <si>
    <t>44.64</t>
  </si>
  <si>
    <t>ТССЦ-24.3.05.07-0018</t>
  </si>
  <si>
    <t>Муфта защитная для прохода полиэтиленовых труб сквозь стену диаметром 280 мм</t>
  </si>
  <si>
    <t>44.65</t>
  </si>
  <si>
    <t>ТССЦ-24.3.05.07-0011</t>
  </si>
  <si>
    <t>Муфта защитная для прохода полиэтиленовых труб сквозь стену диаметром 110 мм</t>
  </si>
  <si>
    <t>Колодцы  лист 3  24/19-ИОС2.2</t>
  </si>
  <si>
    <t>44.66</t>
  </si>
  <si>
    <t>ТЕР22-04-001-01</t>
  </si>
  <si>
    <t>Устройство круглых колодцев из сборного железобетона в грунтах: сухих</t>
  </si>
  <si>
    <t>44.67</t>
  </si>
  <si>
    <t>ТССЦ-02.2.05.04-0091</t>
  </si>
  <si>
    <t>Щебень из природного камня для строительных работ марка: 800, фракция 5(3)-10 мм
(м3)</t>
  </si>
  <si>
    <t>44.68</t>
  </si>
  <si>
    <t>Раствор готовый кладочный тяжелый цементный
(м3)</t>
  </si>
  <si>
    <t>44.69</t>
  </si>
  <si>
    <t>ТССЦ-05.1.01.09-0042</t>
  </si>
  <si>
    <t>Кольцо опорное КО-6 /бетон В15 (М200), объем 0,02 м3, расход арматуры 1,10 кг / (серия 3.900.1-14)
(шт)</t>
  </si>
  <si>
    <t>44.70</t>
  </si>
  <si>
    <t>ТССЦ-05.1.01.09-0063</t>
  </si>
  <si>
    <t>Кольцо стеновое смотровых колодцев: КС15.6 /бетон В15 (М200), объем 0,265 м3, расход арматуры 4,94 кг/ (серия 3.900.1-14)
(шт)</t>
  </si>
  <si>
    <t>44.71</t>
  </si>
  <si>
    <t>ТССЦ-05.1.01.09-0065</t>
  </si>
  <si>
    <t>Кольцо стеновое смотровых колодцев: КС15.9 /бетон В15 (М200), объем 0,40 м3, расход арматуры 7,02 кг/ (серия 3.900.1-14)</t>
  </si>
  <si>
    <t>44.72</t>
  </si>
  <si>
    <t>ТССЦ-05.1.01.09-0066</t>
  </si>
  <si>
    <t>Кольцо стеновое смотровых колодцев: КС15.9А /бетон В15 (М200), объем 0,35 м3, расход арматуры 28,96 кг/ (серия 3.900.1-14)</t>
  </si>
  <si>
    <t>44.73</t>
  </si>
  <si>
    <t>ТССЦ-05.1.01.09-0051</t>
  </si>
  <si>
    <t>44.74</t>
  </si>
  <si>
    <t>ТССЦ-05.1.01.09-0052</t>
  </si>
  <si>
    <t>Кольцо стеновое смотровых колодцев: КС7.9 /бетон В15 (М200), объем 0,15 м3, расход арматуры 4,80 кг/ (серия 3.900.1-14)</t>
  </si>
  <si>
    <t>44.75</t>
  </si>
  <si>
    <t>ТЕР22-04-003-03</t>
  </si>
  <si>
    <t>Устройство водопроводных бетонных колодцев с монолитными стенами и покрытием из сборного железобетона: прямоугольных в сухих грунтах</t>
  </si>
  <si>
    <t>44.76</t>
  </si>
  <si>
    <t>44.77</t>
  </si>
  <si>
    <t>44.78</t>
  </si>
  <si>
    <t>44.79</t>
  </si>
  <si>
    <t>44.80</t>
  </si>
  <si>
    <t>ТССЦ-07.2.07.12-0019</t>
  </si>
  <si>
    <t>Отдельные конструктивные элементы зданий и сооружений с преобладанием: горячекатаных профилей, средняя масса сборочной единицы до 0,1 т</t>
  </si>
  <si>
    <t>44.81</t>
  </si>
  <si>
    <t>ТССЦ-08.1.02.06-0021</t>
  </si>
  <si>
    <t>Люк чугунный средний (ГОСТ 3634-99) марка С(В125)-В-1-60
(шт)</t>
  </si>
  <si>
    <t>44.82</t>
  </si>
  <si>
    <t>ТССЦ-08.1.02.06-0011</t>
  </si>
  <si>
    <t>Люк чугунный легкий (ГОСТ 3634-99) марка Л(А30)-В-1-60</t>
  </si>
  <si>
    <t>44.83</t>
  </si>
  <si>
    <t>ТЕР08-02-001-09</t>
  </si>
  <si>
    <t>Кладка стен приямков и каналов</t>
  </si>
  <si>
    <t>44.84</t>
  </si>
  <si>
    <t>ТССЦ-06.1.01.05-0001</t>
  </si>
  <si>
    <t>Кирпич керамический лицевой профильный размером 250х120х65 мм</t>
  </si>
  <si>
    <t>44.85</t>
  </si>
  <si>
    <t>ТЕР22-06-005-06</t>
  </si>
  <si>
    <t>Врезка в существующие сети из стальных труб стальных штуцеров (патрубков) диаметром: 250 мм</t>
  </si>
  <si>
    <t>44.86</t>
  </si>
  <si>
    <t>ТССЦ-23.5.02.02-0094</t>
  </si>
  <si>
    <t>Трубы стальные электросварные прямошовные со снятой фаской из стали марок БСт2кп-БСт4кп и БСт2пс-БСт4пс наружный диаметр: 273 мм, толщина стенки 6 мм</t>
  </si>
  <si>
    <t>Отмостка вокруг колодцев 24/19-ИОС 2.2 ПЗ лист 5</t>
  </si>
  <si>
    <t>44.87</t>
  </si>
  <si>
    <t>44.88</t>
  </si>
  <si>
    <t>ТССЦ-04.1.02.05-0003</t>
  </si>
  <si>
    <t>Бетон тяжелый, класс: В7,5 (М100)</t>
  </si>
  <si>
    <t>44.89</t>
  </si>
  <si>
    <t>ТЕР22-01-021-10</t>
  </si>
  <si>
    <t>Укладка трубопроводов из полиэтиленовых труб диаметром: 400 мм</t>
  </si>
  <si>
    <t>44.90</t>
  </si>
  <si>
    <t>ТССЦ-24.3.03.13-0058</t>
  </si>
  <si>
    <t>Труба напорная из полиэтилена PE 100 питьевая: ПЭ100 SDR17, размером 450х26,7 мм (ГОСТ 18599-2001, ГОСТ Р 52134-2003)</t>
  </si>
  <si>
    <t>44.91</t>
  </si>
  <si>
    <t>ТЕР22-01-021-11</t>
  </si>
  <si>
    <t>Укладка трубопроводов из полиэтиленовых труб диаметром: 500 мм</t>
  </si>
  <si>
    <t>44.92</t>
  </si>
  <si>
    <t>ТССЦ-24.3.03.13-0059</t>
  </si>
  <si>
    <t>Труба напорная из полиэтилена PE 100 питьевая: ПЭ100 SDR17, размером 500х29,7 мм (ГОСТ 18599-2001, ГОСТ Р 52134-2003)</t>
  </si>
  <si>
    <t>44.93</t>
  </si>
  <si>
    <t>ТЕР22-05-004-13</t>
  </si>
  <si>
    <t>Заделка битумом и прядью концов футляра диаметром от 200 до 300 мм
(1 футляр)</t>
  </si>
  <si>
    <t>1 футляр</t>
  </si>
  <si>
    <t>44.94</t>
  </si>
  <si>
    <t>ТЕР22-06-001-03</t>
  </si>
  <si>
    <t>Промывка с дезинфекцией трубопроводов диаметром: 100 мм
(км)</t>
  </si>
  <si>
    <t>Демонтажные работы</t>
  </si>
  <si>
    <t>45.3</t>
  </si>
  <si>
    <t>ТЕР22-01-011-07</t>
  </si>
  <si>
    <t>Укладка стальных водопроводных труб с гидравлическим испытанием диаметром: 250 мм</t>
  </si>
  <si>
    <t>45.4</t>
  </si>
  <si>
    <t>ТЕР22-01-011-08</t>
  </si>
  <si>
    <t>Укладка стальных водопроводных труб с гидравлическим испытанием диаметром: 300 мм</t>
  </si>
  <si>
    <t>45.5</t>
  </si>
  <si>
    <t>45.6</t>
  </si>
  <si>
    <t>ТССЦпг-01-01-01-030</t>
  </si>
  <si>
    <t>Погрузо-разгрузочные работы при автомобильных перевозках: Погрузка труб металлических с применением автомобильных кранов</t>
  </si>
  <si>
    <t>45.7</t>
  </si>
  <si>
    <t>45.8</t>
  </si>
  <si>
    <t>ТССЦпг-01-01-02-030</t>
  </si>
  <si>
    <t>Погрузо-разгрузочные работы при автомобильных перевозках: Разгрузка труб металлических с применением автомобильных кранов</t>
  </si>
  <si>
    <t>Земляные работы том 5.3.2 24/19- ИОС3.2 лист 1  (под трубопроводы и колодцы)</t>
  </si>
  <si>
    <t>06-01-02</t>
  </si>
  <si>
    <t>46.2</t>
  </si>
  <si>
    <t>46.3</t>
  </si>
  <si>
    <t>46.4</t>
  </si>
  <si>
    <t>46.5</t>
  </si>
  <si>
    <t>46.6</t>
  </si>
  <si>
    <t>46.7</t>
  </si>
  <si>
    <t>Уплотнение грунта пневматическими трамбовками, группа грунтов: 1-2</t>
  </si>
  <si>
    <t>46.8</t>
  </si>
  <si>
    <t>46.9</t>
  </si>
  <si>
    <t>Прокладка трубопровода  том 5.3.2 24/19- ИОС3.2 лист 1</t>
  </si>
  <si>
    <t>ТЕР23-01-020-01</t>
  </si>
  <si>
    <t>Укладка канализационных безнапорных раструбных труб из поливинилхлорида (ПВХ) диаметром: 250 мм</t>
  </si>
  <si>
    <t>ТССЦ-24.3.01.04-0029</t>
  </si>
  <si>
    <t>Трубы из непластифицированного поливинилхлорида (НПВХ) для наружных систем канализации зданий (ТУ 2248-003-75245920-2005),: SN4, размером 160х4,0х1000 мм</t>
  </si>
  <si>
    <t>ТССЦ-24.3.03.13-0425</t>
  </si>
  <si>
    <t>Трубы напорные из полиэтилена низкого давления среднего типа, наружным диаметром: 250 мм</t>
  </si>
  <si>
    <t>Колодцы</t>
  </si>
  <si>
    <t>47.4</t>
  </si>
  <si>
    <t>47.5</t>
  </si>
  <si>
    <t>47.6</t>
  </si>
  <si>
    <t>47.7</t>
  </si>
  <si>
    <t>ТЕР23-03-001-03</t>
  </si>
  <si>
    <t>Устройство круглых сборных железобетонных канализационных колодцев диаметром: 1 м в сухих грунтах</t>
  </si>
  <si>
    <t>47.8</t>
  </si>
  <si>
    <t>ТССЦ-04.3.01.03-0001</t>
  </si>
  <si>
    <t>Раствор асбоцементный</t>
  </si>
  <si>
    <t>47.9</t>
  </si>
  <si>
    <t>47.10</t>
  </si>
  <si>
    <t>Кольцо опорное КО-6 /бетон В15 (М200), объем 0,02 м3, расход арматуры 1,10 кг / (серия 3.900.1-14)</t>
  </si>
  <si>
    <t>47.11</t>
  </si>
  <si>
    <t>Кольцо стеновое смотровых колодцев: КС7.3 /бетон В15 (М200), объем 0,05 м3, расход арматуры 1,64 кг/ (серия 3.900.1-14)</t>
  </si>
  <si>
    <t>47.12</t>
  </si>
  <si>
    <t>13.5</t>
  </si>
  <si>
    <t>ТССЦ-05.1.01.09-0055</t>
  </si>
  <si>
    <t>Кольцо стеновое смотровых колодцев: КС10.6 /бетон В15 (М200), объем 0,16 м3, расход арматуры 3,95 кг/ (серия 3.900.1-14)</t>
  </si>
  <si>
    <t>47.13</t>
  </si>
  <si>
    <t>13.6</t>
  </si>
  <si>
    <t>ТССЦ-05.1.01.09-0056</t>
  </si>
  <si>
    <t>Кольцо стеновое смотровых колодцев: КС10.9 /бетон В15 (М200), объем 0,24 м3, расход арматуры 5,66 кг/ (серия 3.900.1-14)</t>
  </si>
  <si>
    <t>47.14</t>
  </si>
  <si>
    <t>13.7</t>
  </si>
  <si>
    <t>Люк чугунный средний (ГОСТ 3634-99) марка С(В125)-В-1-60</t>
  </si>
  <si>
    <t>47.15</t>
  </si>
  <si>
    <t>13.8</t>
  </si>
  <si>
    <t>47.16</t>
  </si>
  <si>
    <t>13.9</t>
  </si>
  <si>
    <t>47.17</t>
  </si>
  <si>
    <t>ТЕР22-03-002-02</t>
  </si>
  <si>
    <t>Установка полиэтиленовых фасонных частей: тройников</t>
  </si>
  <si>
    <t>47.18</t>
  </si>
  <si>
    <t>ТССЦ-24.3.05.15-0216</t>
  </si>
  <si>
    <t>Тройник полиэтиленовый с удлиненным хвостовиком неравнопроходной, SDR 11, 225х160 (ТУ2248-001-18425183-01)</t>
  </si>
  <si>
    <t>47.19</t>
  </si>
  <si>
    <t>Установка полиэтиленовых фасонных частей: отводов, колен, патрубков, переходов</t>
  </si>
  <si>
    <t>47.20</t>
  </si>
  <si>
    <t>ТССЦ-24.3.05.08-0116</t>
  </si>
  <si>
    <t>Отвод 90° полиэтиленовый с удлиненным хвостовиком, диаметр 250 мм</t>
  </si>
  <si>
    <t>47.21</t>
  </si>
  <si>
    <t>ТССЦ-23.1.02.06-0020</t>
  </si>
  <si>
    <t>Хомут металлический с шурупом для крепления трубопроводов диаметром: 156-168 мм</t>
  </si>
  <si>
    <t>47.22</t>
  </si>
  <si>
    <t>Шпильки (подвеска резьбовая ПР-22)</t>
  </si>
  <si>
    <t>47.23</t>
  </si>
  <si>
    <t>47.24</t>
  </si>
  <si>
    <t>ТЕР23-04-008-01</t>
  </si>
  <si>
    <t>Присоединение канализационных трубопроводов к существующей сети в грунтах: сухих</t>
  </si>
  <si>
    <t>47.25</t>
  </si>
  <si>
    <t>ТЕР22-01-011-12</t>
  </si>
  <si>
    <t>Укладка стальных водопроводных труб с гидравлическим испытанием диаметром: 600 мм</t>
  </si>
  <si>
    <t>Газопровод среднего давления (до выхода в ГРПШ)     24/19-ИОС6  лист 1, 13, 15, 16</t>
  </si>
  <si>
    <t>Оборудование лист 15  24/19-ИОС6</t>
  </si>
  <si>
    <t>06-01-03</t>
  </si>
  <si>
    <t>ТЕР19-01-004-01</t>
  </si>
  <si>
    <t>Устройство установки для редуцирования давления газа</t>
  </si>
  <si>
    <t>49.2</t>
  </si>
  <si>
    <t>Сопоставительный анализ цен п.76.4   КП Завод газового оборудования ООО "Первая газовая компания"</t>
  </si>
  <si>
    <t>Арматура  лист 15  24/19-ИОС6</t>
  </si>
  <si>
    <t>49.3</t>
  </si>
  <si>
    <t>ТЕР24-02-090-03</t>
  </si>
  <si>
    <t>Врезка штуцером в действующие стальные газопроводы низкого давления под газом со снижением давления, диаметр врезаемого газопровода 100 мм</t>
  </si>
  <si>
    <t>49.4</t>
  </si>
  <si>
    <t>ТССЦ-18.1.09.04-0001</t>
  </si>
  <si>
    <t>Кран стальной газовый шаровой фланцевый МА 39010-02 на давление 1,6 МПа (16 кгс/см2) с крепежом, контрфланцами и прокладкой диаметром: 50 мм</t>
  </si>
  <si>
    <t>49.5</t>
  </si>
  <si>
    <t>ТССЦ-23.8.03.07-0025</t>
  </si>
  <si>
    <t>Соединения изолирующие: с присоединением под сварку СИ-50с</t>
  </si>
  <si>
    <t>Трубы  лист 15  24/19-ИОС6</t>
  </si>
  <si>
    <t>49.6</t>
  </si>
  <si>
    <t>ТЕР24-02-041-01</t>
  </si>
  <si>
    <t>Надземная прокладка стальных газопроводов на металлических опорах, диаметр газопровода 50 мм</t>
  </si>
  <si>
    <t>49.7</t>
  </si>
  <si>
    <t>ТССЦ-23.5.02.02-0004</t>
  </si>
  <si>
    <t>Трубы стальные электросварные прямошовные (ГОСТ 10704-91), наружный диаметр: 57 мм, толщина стенки 3,0 мм</t>
  </si>
  <si>
    <t>Импульсный и продувочный газопровод</t>
  </si>
  <si>
    <t>49.8</t>
  </si>
  <si>
    <t>ТЕР16-02-005-01</t>
  </si>
  <si>
    <t>Прокладка трубопроводов отопления и водоснабжения из стальных электросварных труб диаметром: до 40 мм</t>
  </si>
  <si>
    <t>49.9</t>
  </si>
  <si>
    <t>ТССЦ-23.5.02.02-0023</t>
  </si>
  <si>
    <t>Трубы стальные электросварные прямошовные со снятой фаской из стали марок БСт2кп-БСт4кп и БСт2пс-БСт4пс наружный диаметр: 20 мм, толщина стенки 2 мм</t>
  </si>
  <si>
    <t>Изоляция</t>
  </si>
  <si>
    <t>49.10</t>
  </si>
  <si>
    <t>49.11</t>
  </si>
  <si>
    <t>Окраска металлических огрунтованных поверхностей: эмалью ПФ-115 - за 2 раза</t>
  </si>
  <si>
    <t>Прочие материалы  лист 1,13,15,16  24/19-ИОС6</t>
  </si>
  <si>
    <t>49.12</t>
  </si>
  <si>
    <t>49.13</t>
  </si>
  <si>
    <t>ТССЦ-23.8.03.12-0011</t>
  </si>
  <si>
    <t>Фасонные стальные сварные части, диаметр: до 800 мм</t>
  </si>
  <si>
    <t>49.14</t>
  </si>
  <si>
    <t>ТССЦ-23.8.04.06-0311</t>
  </si>
  <si>
    <t>Отводы стальные крутоизогнутые бесшовные приварные (ГОСТ 17375-01): 90 град., наружным диаметром 57 мм, толщиной стенки 3,0 мм</t>
  </si>
  <si>
    <t>49.15</t>
  </si>
  <si>
    <t>ТССЦ-23.8.04.08-0012</t>
  </si>
  <si>
    <t>Неразъемное соединение «полиэтилен-сталь» SDR 11 63x57 мм</t>
  </si>
  <si>
    <t>Опора под ГРПШ лист 20 24/19- ИОС6</t>
  </si>
  <si>
    <t>49.16</t>
  </si>
  <si>
    <t>ТЕР01-02-058-02</t>
  </si>
  <si>
    <t>Копание ям вручную без креплений для стоек и столбов: без откосов глубиной до 0,7 м, группа грунтов 2</t>
  </si>
  <si>
    <t>49.17</t>
  </si>
  <si>
    <t>49.18</t>
  </si>
  <si>
    <t>49.19</t>
  </si>
  <si>
    <t>ТЕР06-01-001-13</t>
  </si>
  <si>
    <t>Устройство фундаментов-столбов: бетонных</t>
  </si>
  <si>
    <t>49.20</t>
  </si>
  <si>
    <t>ТССЦ-04.1.02.05-0009</t>
  </si>
  <si>
    <t>Бетон тяжелый, класс: В25 (М350)</t>
  </si>
  <si>
    <t>49.21</t>
  </si>
  <si>
    <t>49.22</t>
  </si>
  <si>
    <t>ТЕР09-03-039-01</t>
  </si>
  <si>
    <t>Монтаж опорных конструкций: для крепления трубопроводов внутри зданий и сооружений массой до 0,1 т</t>
  </si>
  <si>
    <t>49.23</t>
  </si>
  <si>
    <t>ТССЦ-23.3.08.02-0183</t>
  </si>
  <si>
    <t>Трубы стальные прямоугольные (ГОСТ 8645-86) размером: 110х40 мм, толщина стенки 4 мм</t>
  </si>
  <si>
    <t>49.24</t>
  </si>
  <si>
    <t>ТССЦ-08.3.05.02-0052</t>
  </si>
  <si>
    <t>Сталь листовая горячекатаная марки Ст3 толщиной: 2-6 мм</t>
  </si>
  <si>
    <t>49.25</t>
  </si>
  <si>
    <t>ТССЦ-01.7.15.10-0013</t>
  </si>
  <si>
    <t>Скоба крепежная для рукавов металлических диаметром: 12 мм</t>
  </si>
  <si>
    <t>49.26</t>
  </si>
  <si>
    <t>ТССЦ-01.7.15.05-0014</t>
  </si>
  <si>
    <t>Гайки шестигранные диаметр резьбы: 12-14 мм</t>
  </si>
  <si>
    <t>49.27</t>
  </si>
  <si>
    <t>49.28</t>
  </si>
  <si>
    <t>Фундамент Фм-1 под  ГРПШ    24/19-ИОС6  лист 16</t>
  </si>
  <si>
    <t>49.29</t>
  </si>
  <si>
    <t>ТЕР01-01-009-08</t>
  </si>
  <si>
    <t>Разработка грунта в траншеях экскаватором «обратная лопата» с ковшом вместимостью 0,65 (0,5-1) м3 в отвал, группа грунтов: 2</t>
  </si>
  <si>
    <t>49.30</t>
  </si>
  <si>
    <t>49.31</t>
  </si>
  <si>
    <t>49.32</t>
  </si>
  <si>
    <t>49.33</t>
  </si>
  <si>
    <t>49.34</t>
  </si>
  <si>
    <t>49.35</t>
  </si>
  <si>
    <t>49.36</t>
  </si>
  <si>
    <t>49.37</t>
  </si>
  <si>
    <t>49.38</t>
  </si>
  <si>
    <t>Ограждение ГРПШ размером 5 х 1 м   24/19-ИОС6  лист 16</t>
  </si>
  <si>
    <t>49.39</t>
  </si>
  <si>
    <t>ТЕР09-08-001-01</t>
  </si>
  <si>
    <t>Установка металлических столбов высотой до 4 м: с погружением в бетонное основание</t>
  </si>
  <si>
    <t>49.40</t>
  </si>
  <si>
    <t>ТССЦ-23.3.08.01-0055</t>
  </si>
  <si>
    <t>Трубы стальные квадратные (ГОСТ 8639-82) размером: 70х70 мм, толщина стенки 4 мм</t>
  </si>
  <si>
    <t>49.41</t>
  </si>
  <si>
    <t>49.42</t>
  </si>
  <si>
    <t>ТССЦ-08.1.06.03-0012</t>
  </si>
  <si>
    <t>Панели оград сетчатые из плетеной сетки (оцинкованная проволока): S = 2,75 х 1,06=2,92 м2, ПМ 1 (серия 3.017-1)</t>
  </si>
  <si>
    <t>49.43</t>
  </si>
  <si>
    <t>ТССЦ-08.1.06.05-0021</t>
  </si>
  <si>
    <t>Полотна калиток сетчатые из плетеной сетки: (серия 3.017-1)</t>
  </si>
  <si>
    <t>49.44</t>
  </si>
  <si>
    <t>49.45</t>
  </si>
  <si>
    <t>49.46</t>
  </si>
  <si>
    <t>Газопровод низкого давления  (от выхода из ШГРП до отключающего устройства на  стене жилого дома)  24/19-ИОС6  лист 1, 10, 15</t>
  </si>
  <si>
    <t>Арматура лист 10, 15   24/19-ИОС6</t>
  </si>
  <si>
    <t>ТССЦ-18.1.09.01-0012</t>
  </si>
  <si>
    <t>Краны стальные газовые шаровые: диаметром 100 мм</t>
  </si>
  <si>
    <t>ТССЦ-23.8.03.07-0028</t>
  </si>
  <si>
    <t>Соединения изолирующие: с присоединением под сварку СИ-100с</t>
  </si>
  <si>
    <t>Трубы  лист 15 24/19-ИОС6</t>
  </si>
  <si>
    <t>ТЕР24-02-041-04</t>
  </si>
  <si>
    <t>Надземная прокладка стальных газопроводов на металлических опорах, диаметр газопровода 100 мм</t>
  </si>
  <si>
    <t>50.5</t>
  </si>
  <si>
    <t>ТЕР01-01-013-02</t>
  </si>
  <si>
    <t>Разработка грунта с погрузкой на автомобили-самосвалы экскаваторами с ковшом вместимостью: 1 (1-1,2) м3, группа грунтов 2</t>
  </si>
  <si>
    <t>50.6</t>
  </si>
  <si>
    <t>50.7</t>
  </si>
  <si>
    <t>50.8</t>
  </si>
  <si>
    <t>50.9</t>
  </si>
  <si>
    <t>50.10</t>
  </si>
  <si>
    <t>50.11</t>
  </si>
  <si>
    <t>ТЕР24-02-031-02</t>
  </si>
  <si>
    <t>Укладка полиэтиленовых труб газопроводов в траншею со стационарно установленного барабана, диаметр труб свыше 63 до 110 мм</t>
  </si>
  <si>
    <t>50.12</t>
  </si>
  <si>
    <t>ТССЦ-24.3.03.11-0027</t>
  </si>
  <si>
    <t>Труба напорная из полиэтилена PE 100 для газопроводов: ПЭ100 SDR11, размером 110х10,0 мм (ГОСТ Р 50838-95)</t>
  </si>
  <si>
    <t>50.13</t>
  </si>
  <si>
    <t>50.14</t>
  </si>
  <si>
    <t>Прочие материалы  лист 1, 15 24/19-ИОС 6</t>
  </si>
  <si>
    <t>50.15</t>
  </si>
  <si>
    <t>ТЕР24-02-081-01</t>
  </si>
  <si>
    <t>Устройство контрольной трубки на кожухе перехода газопровода</t>
  </si>
  <si>
    <t>установка</t>
  </si>
  <si>
    <t>50.16</t>
  </si>
  <si>
    <t>ТССЦ-23.5.02.02-0003</t>
  </si>
  <si>
    <t>Трубы стальные электросварные прямошовные (ГОСТ 10704-91), наружный диаметр: 33,7 мм, толщина стенки 3,0 мм</t>
  </si>
  <si>
    <t>50.17</t>
  </si>
  <si>
    <t>ТССЦ-18.5.08.04-0001</t>
  </si>
  <si>
    <t>Ковер</t>
  </si>
  <si>
    <t>50.18</t>
  </si>
  <si>
    <t>50.19</t>
  </si>
  <si>
    <t>ТССЦ-04.1.02.05-0004</t>
  </si>
  <si>
    <t>Бетон тяжелый, класс: В10 (М150)</t>
  </si>
  <si>
    <t>50.20</t>
  </si>
  <si>
    <t>50.21</t>
  </si>
  <si>
    <t>50.22</t>
  </si>
  <si>
    <t>ТССЦ-01.7.15.02-0046</t>
  </si>
  <si>
    <t>Болт анкерный с гайкой, размер: 20,0x110 мм</t>
  </si>
  <si>
    <t>50.23</t>
  </si>
  <si>
    <t>50.24</t>
  </si>
  <si>
    <t>ТССЦ-01.7.15.11-0026</t>
  </si>
  <si>
    <t>Шайбы квадратные</t>
  </si>
  <si>
    <t>50.25</t>
  </si>
  <si>
    <t>Прокладка сигнальной ленты в траншее - применительно</t>
  </si>
  <si>
    <t>50.26</t>
  </si>
  <si>
    <t>ТССЦ-01.7.06.08-0007</t>
  </si>
  <si>
    <t>Лента сигнальная "Газ" ЛСГ 200</t>
  </si>
  <si>
    <t>50.27</t>
  </si>
  <si>
    <t>50.28</t>
  </si>
  <si>
    <t>50.29</t>
  </si>
  <si>
    <t>ТССЦ-23.8.04.08-0013</t>
  </si>
  <si>
    <t>Неразъемное соединение «полиэтилен-сталь» SDR 11 110x108 мм</t>
  </si>
  <si>
    <t>50.30</t>
  </si>
  <si>
    <t>50.31</t>
  </si>
  <si>
    <t>ТССЦ-23.8.04.08-0043</t>
  </si>
  <si>
    <t>Переходы концентрические бесшовные из стали марок 20 и 09Г2С (ОСТ 34-10.700-97), наружным диаметром и толщиной стенки: 108х4,0-89х3,5 мм</t>
  </si>
  <si>
    <t>50.32</t>
  </si>
  <si>
    <t>50.33</t>
  </si>
  <si>
    <t>Испытание</t>
  </si>
  <si>
    <t>50.34</t>
  </si>
  <si>
    <t>Газопровод низкого давления по стене жилого дома (от отключающего устройства на стене жилого дома до футляров на вводах в кухни)  24/19-ИОС6   лист 3, 7, 10, 11, 15, 18</t>
  </si>
  <si>
    <t>Арматура   24/19-ИОС6   лист  7, 10, 11</t>
  </si>
  <si>
    <t>ТССЦ-18.1.09.01-0023</t>
  </si>
  <si>
    <t>Краны стальные газовые шаровые: равнопроходные с ДУ 50 мм</t>
  </si>
  <si>
    <t>Трубы 24/19-ИОС6   лист 3, 7, 10, 11</t>
  </si>
  <si>
    <t>ТЕР24-02-041-03</t>
  </si>
  <si>
    <t>Надземная прокладка стальных газопроводов на металлических опорах, диаметр газопровода 80 мм</t>
  </si>
  <si>
    <t>ТССЦ-23.5.02.02-0005</t>
  </si>
  <si>
    <t>Трубы стальные электросварные прямошовные (ГОСТ 10704-91), наружный диаметр: 89 мм, толщина стенки 3,5 мм</t>
  </si>
  <si>
    <t>51.6</t>
  </si>
  <si>
    <t>51.7</t>
  </si>
  <si>
    <t>51.8</t>
  </si>
  <si>
    <t>51.9</t>
  </si>
  <si>
    <t>ТССЦ-23.3.06.01-0004</t>
  </si>
  <si>
    <t>Трубы стальные сварные водогазопроводные с резьбой оцинкованные легкие, диаметр условного прохода: 32 мм, толщина стенки 2,8 мм</t>
  </si>
  <si>
    <t>51.10</t>
  </si>
  <si>
    <t>51.11</t>
  </si>
  <si>
    <t>Прочие материалы  24/19-ИОС6   лист 3, 7, 10, 11, 15, 18</t>
  </si>
  <si>
    <t>51.12</t>
  </si>
  <si>
    <t>51.13</t>
  </si>
  <si>
    <t>51.14</t>
  </si>
  <si>
    <t>51.15</t>
  </si>
  <si>
    <t>ТССЦ-23.8.04.08-0042</t>
  </si>
  <si>
    <t>Переходы концентрические бесшовные из стали марок 20 и 09Г2С (ОСТ 34-10.700-97), наружным диаметром и толщиной стенки: 89х3,5-57х3,0 мм</t>
  </si>
  <si>
    <t>51.16</t>
  </si>
  <si>
    <t>56.4</t>
  </si>
  <si>
    <t>51.17</t>
  </si>
  <si>
    <t>56.5</t>
  </si>
  <si>
    <t>ТССЦ-23.8.04.06-0312</t>
  </si>
  <si>
    <t>Отводы стальные крутоизогнутые бесшовные приварные (ГОСТ 17375-01): 90 град., наружным диаметром 89 мм, толщиной стенки 3,5 мм</t>
  </si>
  <si>
    <t>51.18</t>
  </si>
  <si>
    <t>56.6</t>
  </si>
  <si>
    <t>51.19</t>
  </si>
  <si>
    <t>56.7</t>
  </si>
  <si>
    <t>Отводы стальные крутоизогнутые бесшовные приварные (ГОСТ 17375-01): 90 град., наружным диаметром 32 мм, толщиной стенки 2,0 мм  (применительно 38х2,5)</t>
  </si>
  <si>
    <t>51.20</t>
  </si>
  <si>
    <t>56.8</t>
  </si>
  <si>
    <t>ТССЦ-23.1.02.06-0044</t>
  </si>
  <si>
    <t>Хомут стальной оцинкованный с саморезом и резиновой прокладкой для крепления труб диаметром: 32 мм</t>
  </si>
  <si>
    <t>51.21</t>
  </si>
  <si>
    <t>56.9</t>
  </si>
  <si>
    <t>ТССЦ-23.1.02.06-0046</t>
  </si>
  <si>
    <t>Хомут стальной оцинкованный с саморезом и резиновой прокладкой для крепления труб диаметром: 50 мм</t>
  </si>
  <si>
    <t>51.22</t>
  </si>
  <si>
    <t>56.10</t>
  </si>
  <si>
    <t>51.23</t>
  </si>
  <si>
    <t>56.11</t>
  </si>
  <si>
    <t>51.24</t>
  </si>
  <si>
    <t>Земляные работы   24/129-ИОС4.2  24/19-ПОС1ПЗ  лист 3, 24/19-КР2  лист 59</t>
  </si>
  <si>
    <t>06-01-04</t>
  </si>
  <si>
    <t>52.2</t>
  </si>
  <si>
    <t>52.3</t>
  </si>
  <si>
    <t>Прокладка трубопроводов  24/19-КР2,  24/19-ИОС4.2    24/19-ПОС1ПЗ  лист 3</t>
  </si>
  <si>
    <t>Лотки для ТС  24/19-КР2 лист 59</t>
  </si>
  <si>
    <t>53.5</t>
  </si>
  <si>
    <t>53.6</t>
  </si>
  <si>
    <t>ТССЦ-05.1.08.09-0002</t>
  </si>
  <si>
    <t>Опорные подушки: ОП 2 /бетон В15 (М200), объем 0,005 м3, расход арматуры 0,7 кг / (серия 3.006.1-8)</t>
  </si>
  <si>
    <t>Монолитные участки</t>
  </si>
  <si>
    <t>53.7</t>
  </si>
  <si>
    <t>ТЕР06-01-064-01</t>
  </si>
  <si>
    <t>Строительство отдельных конструкций емкостных сооружений, устройство: лотков в сооружениях</t>
  </si>
  <si>
    <t>53.8</t>
  </si>
  <si>
    <t>ТССЦ-04.1.02.01-0006</t>
  </si>
  <si>
    <t>Бетон мелкозернистый, класс: В15 (М200)</t>
  </si>
  <si>
    <t>53.9</t>
  </si>
  <si>
    <t>53.10</t>
  </si>
  <si>
    <t>Гидроизоляция обмазочная</t>
  </si>
  <si>
    <t>53.11</t>
  </si>
  <si>
    <t>Гидроизоляция оклеечная 24/19-ИОС 4.2. ПЗ лист 5,  24/19-КР2 лист 59</t>
  </si>
  <si>
    <t>53.12</t>
  </si>
  <si>
    <t>53.13</t>
  </si>
  <si>
    <t>Подземная прокладка труб</t>
  </si>
  <si>
    <t>53.14</t>
  </si>
  <si>
    <t>ТЕР24-01-008-06</t>
  </si>
  <si>
    <t>Прокладка стальных трубопроводов в непроходном канале в изоляции из пенополиуретана (ППУ) с изоляцией стыков скорлупами при номинальном давлении 1,6 МПа, температуре 150°С, диаметр труб 150 мм</t>
  </si>
  <si>
    <t>53.15</t>
  </si>
  <si>
    <t>ТССЦ-23.4.01.03-0015</t>
  </si>
  <si>
    <t>Труба стальная изолированная пенополиуретаном (ГОСТ 30732-2006) в оцинкованной оболочке диаметром: 159 мм, толщиной стенки 4,5 мм, наружным диаметром оболочки 250 мм</t>
  </si>
  <si>
    <t>53.16</t>
  </si>
  <si>
    <t>ТЕР24-01-008-04</t>
  </si>
  <si>
    <t>Прокладка стальных трубопроводов в непроходном канале в изоляции из пенополиуретана (ППУ) с изоляцией стыков скорлупами при номинальном давлении 1,6 МПа, температуре 150°С, диаметр труб 100 мм</t>
  </si>
  <si>
    <t>53.17</t>
  </si>
  <si>
    <t>ТССЦ-23.5.02.02-0055</t>
  </si>
  <si>
    <t>Трубы стальные электросварные прямошовные со снятой фаской из стали марок БСт2кп-БСт4кп и БСт2пс-БСт4пс наружный диаметр: 108 мм, толщина стенки 3,5 мм</t>
  </si>
  <si>
    <t>Изоляция стального трубопровода</t>
  </si>
  <si>
    <t>53.18</t>
  </si>
  <si>
    <t>53.19</t>
  </si>
  <si>
    <t>ТССЦ-14.5.04.04-0002</t>
  </si>
  <si>
    <t>Мастика Вектор-1214 антикоррозийная   0,15 кг на 1 м2</t>
  </si>
  <si>
    <t>53.20</t>
  </si>
  <si>
    <t>ТЕР26-01-010-01</t>
  </si>
  <si>
    <t>Изоляция трубопроводов матами минераловатными прошивными безобкладочными и в обкладках, изделиями минераловатными с гофрированной структурой</t>
  </si>
  <si>
    <t>53.21</t>
  </si>
  <si>
    <t>ТССЦ-12.2.04.04-0001</t>
  </si>
  <si>
    <t>Маты прошивные из минеральной ваты: без обкладок М1-100 (ГОСТ 21880-94), негорючие, толщина 50 мм</t>
  </si>
  <si>
    <t>53.22</t>
  </si>
  <si>
    <t>ТЕР26-01-052-01</t>
  </si>
  <si>
    <t>Покрытие поверхности изоляции трубопроводов: стеклопластиками РСТ, тканями стеклянными</t>
  </si>
  <si>
    <t>53.23</t>
  </si>
  <si>
    <t>ТССЦ-12.2.03.10-0010</t>
  </si>
  <si>
    <t>Стеклопластик рулонный марки: РСТ 250 шириной 1м</t>
  </si>
  <si>
    <t>ТССЦ-23.8.04.06-0084</t>
  </si>
  <si>
    <t>Отводы 90 град. с радиусом кривизны R=1,5 Ду на Ру до 16 МПа (160 кгс/см2), диаметром условного прохода: 150 мм, наружным диаметром 159 мм, толщиной стенки 4,5 мм</t>
  </si>
  <si>
    <t>ТССЦ-23.8.04.06-0072</t>
  </si>
  <si>
    <t>Отводы 90 град. с радиусом кривизны R=1,5 Ду на Ру до 16 МПа (160 кгс/см2), диаметром условного прохода: 100 мм, наружным диаметром 108 мм, толщиной стенки 4 мм</t>
  </si>
  <si>
    <t>53.24</t>
  </si>
  <si>
    <t>ТЕР16-07-005-02</t>
  </si>
  <si>
    <t>Гидравлическое испытание трубопроводов систем отопления, водопровода и горячего водоснабжения диаметром: до 100 мм</t>
  </si>
  <si>
    <t>Прокладка труб в камерах</t>
  </si>
  <si>
    <t>53.25</t>
  </si>
  <si>
    <t>Прокладка трубопроводов отопления и водоснабжения из стальных электросварных труб диаметром: 100 мм</t>
  </si>
  <si>
    <t>53.26</t>
  </si>
  <si>
    <t>53.27</t>
  </si>
  <si>
    <t>ТЕР16-02-005-07</t>
  </si>
  <si>
    <t>Прокладка трубопроводов отопления и водоснабжения из стальных электросварных труб диаметром: 150 мм</t>
  </si>
  <si>
    <t>53.28</t>
  </si>
  <si>
    <t>ТССЦ-23.5.02.02-0074</t>
  </si>
  <si>
    <t>Трубы стальные электросварные прямошовные со снятой фаской из стали марок БСт2кп-БСт4кп и БСт2пс-БСт4пс наружный диаметр: 159 мм, толщина стенки 4,5 мм</t>
  </si>
  <si>
    <t>53.29</t>
  </si>
  <si>
    <t>53.30</t>
  </si>
  <si>
    <t>53.31</t>
  </si>
  <si>
    <t>ТЕР16-02-002-06</t>
  </si>
  <si>
    <t>Прокладка трубопроводов водоснабжения из стальных водогазопроводных оцинкованных труб диаметром: 50 мм</t>
  </si>
  <si>
    <t>53.32</t>
  </si>
  <si>
    <t>ТССЦ-23.3.06.01-0006</t>
  </si>
  <si>
    <t>Трубы стальные сварные водогазопроводные с резьбой оцинкованные легкие, диаметр условного прохода: 50 мм, толщина стенки 3 мм</t>
  </si>
  <si>
    <t>53.33</t>
  </si>
  <si>
    <t>ТЕР16-02-002-05</t>
  </si>
  <si>
    <t>Прокладка трубопроводов водоснабжения из стальных водогазопроводных оцинкованных труб диаметром: 40 мм</t>
  </si>
  <si>
    <t>53.34</t>
  </si>
  <si>
    <t>ТССЦ-23.3.06.01-0005</t>
  </si>
  <si>
    <t>Трубы стальные сварные водогазопроводные с резьбой оцинкованные легкие, диаметр условного прохода: 40 мм, толщина стенки 3 мм</t>
  </si>
  <si>
    <t>53.35</t>
  </si>
  <si>
    <t>53.36</t>
  </si>
  <si>
    <t>ТССЦ-23.3.06.01-0002</t>
  </si>
  <si>
    <t>Трубы стальные сварные водогазопроводные с резьбой оцинкованные легкие, диаметр условного прохода: 20 мм, толщина стенки 2,5 мм</t>
  </si>
  <si>
    <t>53.37</t>
  </si>
  <si>
    <t>53.38</t>
  </si>
  <si>
    <t>53.39</t>
  </si>
  <si>
    <t>Колодец СК1 лист 62 24/19-КР2    24/19-ПОС1ПЗ  лист 3</t>
  </si>
  <si>
    <t>53.40</t>
  </si>
  <si>
    <t>53.41</t>
  </si>
  <si>
    <t>53.42</t>
  </si>
  <si>
    <t>53.43</t>
  </si>
  <si>
    <t>53.44</t>
  </si>
  <si>
    <t>53.45</t>
  </si>
  <si>
    <t>53.46</t>
  </si>
  <si>
    <t>ТССЦ-02.2.05.04-0081</t>
  </si>
  <si>
    <t>Щебень из природного камня для строительных работ марка: 400, фракция 10-20 мм</t>
  </si>
  <si>
    <t>53.47</t>
  </si>
  <si>
    <t>53.48</t>
  </si>
  <si>
    <t>53.49</t>
  </si>
  <si>
    <t>ТССЦ-08.1.02.06-0034</t>
  </si>
  <si>
    <t>Люк чугунный тяжелый (ГОСТ 3634-99) марка Т(С250)-ТС-1- 60</t>
  </si>
  <si>
    <t>53.50</t>
  </si>
  <si>
    <t>53.51</t>
  </si>
  <si>
    <t>53.52</t>
  </si>
  <si>
    <t>ТССЦ-04.1.02.05-0007</t>
  </si>
  <si>
    <t>Бетон тяжелый, класс: В20 (М250)</t>
  </si>
  <si>
    <t>53.53</t>
  </si>
  <si>
    <t>ТЕР08-01-005-01</t>
  </si>
  <si>
    <t>Устройство боковой обмазочной изоляции стен, фундаментов ручным способом из сухих смесей толщиной слоя 2 мм</t>
  </si>
  <si>
    <t>53.54</t>
  </si>
  <si>
    <t>ТССЦ-04.3.02.09-0801</t>
  </si>
  <si>
    <t>Смесь сухая: гидроизоляционная обмазочная эластичная "АкваНАСТ-А"</t>
  </si>
  <si>
    <t>53.55</t>
  </si>
  <si>
    <t>ТССЦ-04.3.02.09-0822</t>
  </si>
  <si>
    <t>Смесь сухая: для гидроизоляции швов, стыков, трещин марка "Пенекрит"</t>
  </si>
  <si>
    <t>53.56</t>
  </si>
  <si>
    <t>53.57</t>
  </si>
  <si>
    <t>53.58</t>
  </si>
  <si>
    <t>ТССЦ-04.3.02.09-0821</t>
  </si>
  <si>
    <t>Смесь сухая: гидроизоляционная проникающая капиллярная марка "Пенетрон"</t>
  </si>
  <si>
    <t>53.59</t>
  </si>
  <si>
    <t>Колодец СК2 лист 61 24/19-КР2    24/19-ПОС1ПЗ  лист 3</t>
  </si>
  <si>
    <t>53.60</t>
  </si>
  <si>
    <t>53.61</t>
  </si>
  <si>
    <t>53.62</t>
  </si>
  <si>
    <t>53.63</t>
  </si>
  <si>
    <t>53.64</t>
  </si>
  <si>
    <t>53.65</t>
  </si>
  <si>
    <t>ТЕР22-04-001-02</t>
  </si>
  <si>
    <t>Устройство круглых колодцев из сборного железобетона в грунтах: мокрых</t>
  </si>
  <si>
    <t>53.66</t>
  </si>
  <si>
    <t>ТССЦ-04.2.01.04-0001</t>
  </si>
  <si>
    <t>Смеси асфальтобетонные дорожные мелкозернистые щебеночные типа Б марки 1</t>
  </si>
  <si>
    <t>53.67</t>
  </si>
  <si>
    <t>53.68</t>
  </si>
  <si>
    <t>53.69</t>
  </si>
  <si>
    <t>53.70</t>
  </si>
  <si>
    <t>53.71</t>
  </si>
  <si>
    <t>53.72</t>
  </si>
  <si>
    <t>53.73</t>
  </si>
  <si>
    <t>53.74</t>
  </si>
  <si>
    <t>53.75</t>
  </si>
  <si>
    <t>53.76</t>
  </si>
  <si>
    <t>53.77</t>
  </si>
  <si>
    <t>ТЕР24-01-032-04</t>
  </si>
  <si>
    <t>Установка задвижек или клапанов стальных для горячей воды и пара диаметром: 150 мм</t>
  </si>
  <si>
    <t>53.78</t>
  </si>
  <si>
    <t>ТССЦ-18.1.09.11-0042</t>
  </si>
  <si>
    <t>Краны шаровые BROEN BALLOMAX для теплоснабжения и охлаждения, с фланцевым присоединением, с ISO-фланцем, с редуктором, серии КШТ 61.103, давлением: 1,6 МПа (16 кгс/см2), диаметром 150 мм</t>
  </si>
  <si>
    <t>53.79</t>
  </si>
  <si>
    <t>ТЕР24-01-032-03</t>
  </si>
  <si>
    <t>Установка задвижек или клапанов стальных для горячей воды и пара диаметром: 100 мм</t>
  </si>
  <si>
    <t>53.80</t>
  </si>
  <si>
    <t>ТССЦ-18.1.09.11-0063</t>
  </si>
  <si>
    <t>Краны шаровые BROEN BALLOMAX для теплоснабжения и охлаждения, с фланцевым присоединением, с ручкой, серии КШТ 60.103, давлением: 1,6 МПа (16 кгс/см2), диаметром 100 мм</t>
  </si>
  <si>
    <t>53.81</t>
  </si>
  <si>
    <t>ТЕР24-01-032-01</t>
  </si>
  <si>
    <t>Установка задвижек или клапанов стальных для горячей воды и пара диаметром: 50 мм</t>
  </si>
  <si>
    <t>53.82</t>
  </si>
  <si>
    <t>ТССЦ-18.1.09.08-0267</t>
  </si>
  <si>
    <t>Краны шаровые BROEN BALLOMAX для теплоснабжения и охлаждения, с резьбовым присоединением, под редуктор или электропривод, давлением 4,0 МПа (40 кгс/см2), серии КШТ 60.100, диаметром: 50 мм</t>
  </si>
  <si>
    <t>53.83</t>
  </si>
  <si>
    <t>ТССЦ-18.1.09.08-0266</t>
  </si>
  <si>
    <t>Краны шаровые BROEN BALLOMAX для теплоснабжения и охлаждения, с резьбовым присоединением, под редуктор или электропривод, давлением 4,0 МПа (40 кгс/см2), серии КШТ 60.100, диаметром: 40 мм</t>
  </si>
  <si>
    <t>53.84</t>
  </si>
  <si>
    <t>ТССЦ-18.1.09.08-0263</t>
  </si>
  <si>
    <t>Краны шаровые BROEN BALLOMAX для теплоснабжения и охлаждения, с резьбовым присоединением, под редуктор или электропривод, давлением 4,0 МПа (40 кгс/см2), серии КШТ 60.100, диаметром: 20 мм</t>
  </si>
  <si>
    <t>53.85</t>
  </si>
  <si>
    <t>53.86</t>
  </si>
  <si>
    <t>ТССЦ-18.1.04.03-0114</t>
  </si>
  <si>
    <t>Клапаны обратные подъемные фланцевые 16кч9п для воды и пара давлением 2,5 МПа (25 кгс/м2), диаметром: 65 мм</t>
  </si>
  <si>
    <t>53.87</t>
  </si>
  <si>
    <t>ТССЦ-18.1.04.03-0113</t>
  </si>
  <si>
    <t>Клапаны обратные подъемные фланцевые 16кч9п для воды и пара давлением 2,5 МПа (25 кгс/м2), диаметром: 50 мм</t>
  </si>
  <si>
    <t>53.88</t>
  </si>
  <si>
    <t>53.89</t>
  </si>
  <si>
    <t>ТССЦ-19.3.01.06-0003</t>
  </si>
  <si>
    <t>Клапан воздушный автоматический S-050</t>
  </si>
  <si>
    <t>53.90</t>
  </si>
  <si>
    <t>ТЕР18-07-001-02</t>
  </si>
  <si>
    <t>Установка манометров: с трехходовым краном</t>
  </si>
  <si>
    <t>53.91</t>
  </si>
  <si>
    <t>ТССЦ-63.4.01.01-0011</t>
  </si>
  <si>
    <t>53.92</t>
  </si>
  <si>
    <t>ТССЦ-18.1.06.10-0012</t>
  </si>
  <si>
    <t>Кран трехходовой для манометра MV25-015 давлением 1,6 МПа (16 кгс/см2), диаметром 15 мм</t>
  </si>
  <si>
    <t>53.93</t>
  </si>
  <si>
    <t>ТЕР18-07-001-04</t>
  </si>
  <si>
    <t>Установка термометров в оправе прямых и угловых</t>
  </si>
  <si>
    <t>53.94</t>
  </si>
  <si>
    <t>ТССЦ-63.4.05.03-0001</t>
  </si>
  <si>
    <t>53.95</t>
  </si>
  <si>
    <t>ТССЦ-26.1.01.07-0001</t>
  </si>
  <si>
    <t>Бобышки прямые тип БМ20</t>
  </si>
  <si>
    <t>Гильза</t>
  </si>
  <si>
    <t>53.96</t>
  </si>
  <si>
    <t>ТЕР22-01-011-02</t>
  </si>
  <si>
    <t>Укладка стальных водопроводных труб с гидравлическим испытанием диаметром: 75 мм</t>
  </si>
  <si>
    <t>53.97</t>
  </si>
  <si>
    <t>ТССЦ-23.5.02.02-0049</t>
  </si>
  <si>
    <t>Трубы стальные электросварные прямошовные со снятой фаской из стали марок БСт2кп-БСт4кп и БСт2пс-БСт4пс наружный диаметр: 89 мм, толщина стенки 3,5 мм</t>
  </si>
  <si>
    <t>53.98</t>
  </si>
  <si>
    <t>53.99</t>
  </si>
  <si>
    <t>Тепловая камера ТП2   24/19-КР2 лист 60     24/19-ПОС1ПЗ  лист 3</t>
  </si>
  <si>
    <t>ТЕР07-06-002-02</t>
  </si>
  <si>
    <t>Устройство камер со стенками: из монолитного бетона</t>
  </si>
  <si>
    <t>54.2</t>
  </si>
  <si>
    <t>54.3</t>
  </si>
  <si>
    <t>59.2</t>
  </si>
  <si>
    <t>54.4</t>
  </si>
  <si>
    <t>59.3</t>
  </si>
  <si>
    <t>54.5</t>
  </si>
  <si>
    <t>59.4</t>
  </si>
  <si>
    <t>54.6</t>
  </si>
  <si>
    <t>59.5</t>
  </si>
  <si>
    <t>ТССЦ-08.4.03.03-0001</t>
  </si>
  <si>
    <t>Горячекатанная арматурная сталь класса А500 С, диаметром: 6 мм</t>
  </si>
  <si>
    <t>59.6</t>
  </si>
  <si>
    <t>54.7</t>
  </si>
  <si>
    <t>54.8</t>
  </si>
  <si>
    <t>Земляные работы том 2  24/19-ПЗУ лист 5</t>
  </si>
  <si>
    <t>07-01-01</t>
  </si>
  <si>
    <t>55.2</t>
  </si>
  <si>
    <t>55.3</t>
  </si>
  <si>
    <t>55.4</t>
  </si>
  <si>
    <t>ТЕР01-01-030-06</t>
  </si>
  <si>
    <t>Разработка грунта с перемещением до 10 м бульдозерами мощностью: 79 кВт (108 л.с.), группа грунтов 2</t>
  </si>
  <si>
    <t>55.5</t>
  </si>
  <si>
    <t>ТЕР01-01-030-14</t>
  </si>
  <si>
    <t>При перемещении грунта на каждые последующие 10 м добавлять: к расценке 01-01-030-06</t>
  </si>
  <si>
    <t>Перемещение плодородного слоя для дальнейшего использования</t>
  </si>
  <si>
    <t>55.6</t>
  </si>
  <si>
    <t>55.7</t>
  </si>
  <si>
    <t>Покрытия</t>
  </si>
  <si>
    <t>Тип 1 Площадь 2968  м2</t>
  </si>
  <si>
    <t>ТЕР27-04-001-01</t>
  </si>
  <si>
    <t>Устройство подстилающих и выравнивающих слоев оснований: из песка</t>
  </si>
  <si>
    <t>ТЕР27-04-007-01</t>
  </si>
  <si>
    <t>Устройство оснований толщиной 15 см из щебня фракции 40-70 мм при укатке каменных материалов с пределом прочности на сжатие до 68,6 МПа (700 кгс/см2): однослойных</t>
  </si>
  <si>
    <t>ТЕР27-04-007-04</t>
  </si>
  <si>
    <t>На каждый 1 см изменения толщины слоя добавлять или исключать к расценкам 27-04-007-01, 27-04-007-02, 27-04-007-03</t>
  </si>
  <si>
    <t>ТЕР27-06-026-01</t>
  </si>
  <si>
    <t>Розлив вяжущих материалов</t>
  </si>
  <si>
    <t>ТССЦ-01.2.01.01-0019</t>
  </si>
  <si>
    <t>Битумы нефтяные дорожные марки: БНД-60/90, БНД 90/130</t>
  </si>
  <si>
    <t>ТЕР27-06-020-06</t>
  </si>
  <si>
    <t>Устройство покрытия толщиной 4 см из горячих асфальтобетонных смесей пористых крупнозернистых, плотность каменных материалов: 2,5-2,9 т/м3</t>
  </si>
  <si>
    <t>ТССЦ-04.2.01.01-0002</t>
  </si>
  <si>
    <t>Смеси асфальтобетонные (горячие) крупнозернистые для плотного асфальтобетона, тип: II</t>
  </si>
  <si>
    <t>ТЕР27-06-021-06</t>
  </si>
  <si>
    <t>На каждые 0,5 см изменения толщины покрытия добавлять или исключать: к расценке 27-06-020-06 (К=6)</t>
  </si>
  <si>
    <t>56.12</t>
  </si>
  <si>
    <t>56.13</t>
  </si>
  <si>
    <t>56.14</t>
  </si>
  <si>
    <t>56.15</t>
  </si>
  <si>
    <t>ТЕР27-06-020-03</t>
  </si>
  <si>
    <t>Устройство покрытия толщиной 4 см из горячих асфальтобетонных смесей плотных крупнозернистых типа АБ, плотность каменных материалов: 2,5-2,9 т/м3</t>
  </si>
  <si>
    <t>56.16</t>
  </si>
  <si>
    <t>56.17</t>
  </si>
  <si>
    <t>ТССЦ-04.2.01.01-0036</t>
  </si>
  <si>
    <t>Смеси асфальтобетонные дорожные, аэродромные и асфальтобетон (горячие для плотного асфальтобетона мелко и крупнозернистые, песчаные), марка: II, тип Б</t>
  </si>
  <si>
    <t>56.18</t>
  </si>
  <si>
    <t>ТЕР27-06-021-03</t>
  </si>
  <si>
    <t>На каждые 0,5 см изменения толщины покрытия добавлять или исключать: к расценке 27-06-020-03 (К=2)</t>
  </si>
  <si>
    <t>56.19</t>
  </si>
  <si>
    <t>56.20</t>
  </si>
  <si>
    <t>Тип 2 Площадь 313</t>
  </si>
  <si>
    <t>56.21</t>
  </si>
  <si>
    <t>ТЕР27-04-016-04</t>
  </si>
  <si>
    <t>Устройство прослойки из нетканого синтетического материала (НСМ) в земляном полотне: сплошной</t>
  </si>
  <si>
    <t>56.22</t>
  </si>
  <si>
    <t>ТССЦ-01.7.12.05-0033</t>
  </si>
  <si>
    <t>Нетканый геотекстиль: Typar SF 40</t>
  </si>
  <si>
    <t>56.23</t>
  </si>
  <si>
    <t>ТЕР27-07-002-01</t>
  </si>
  <si>
    <t>Устройство оснований толщиной 12 см под тротуары из кирпичного или известнякового щебня</t>
  </si>
  <si>
    <t>56.24</t>
  </si>
  <si>
    <t>ТССЦ-02.2.05.04-0082</t>
  </si>
  <si>
    <t>Щебень из природного камня для строительных работ марка: 400, фракция 20-40 мм</t>
  </si>
  <si>
    <t>56.25</t>
  </si>
  <si>
    <t>ТЕР27-07-002-02</t>
  </si>
  <si>
    <t>56.26</t>
  </si>
  <si>
    <t>56.27</t>
  </si>
  <si>
    <t>56.28</t>
  </si>
  <si>
    <t>ТССЦ-04.3.02.13-0003</t>
  </si>
  <si>
    <t>Смесь пескоцементная (цемент М 400)</t>
  </si>
  <si>
    <t>56.29</t>
  </si>
  <si>
    <t>ТЕР27-07-005-01</t>
  </si>
  <si>
    <t>Устройство покрытий из тротуарной плитки, количество плитки при укладке на 1 м2: 40 шт.</t>
  </si>
  <si>
    <t>10 м2</t>
  </si>
  <si>
    <t>56.30</t>
  </si>
  <si>
    <t>ТССЦ-05.2.02.21-0026</t>
  </si>
  <si>
    <t>Плитка тротуарная декоративная (брусчатка): "КИРПИЧИК", толщина 60 мм, серая</t>
  </si>
  <si>
    <t>Тип 3 Отмостка Площадь 94,5 м2</t>
  </si>
  <si>
    <t>56.31</t>
  </si>
  <si>
    <t>56.32</t>
  </si>
  <si>
    <t>56.33</t>
  </si>
  <si>
    <t>56.34</t>
  </si>
  <si>
    <t>56.35</t>
  </si>
  <si>
    <t>56.36</t>
  </si>
  <si>
    <t>56.37</t>
  </si>
  <si>
    <t>56.38</t>
  </si>
  <si>
    <t>56.39</t>
  </si>
  <si>
    <t>56.40</t>
  </si>
  <si>
    <t>ТССЦ-04.1.02.05-0043</t>
  </si>
  <si>
    <t>Бетон тяжелый, крупность заполнителя: 20 мм, класс В15 (М200)</t>
  </si>
  <si>
    <t>Тип 4 Площадь 526,5 м2</t>
  </si>
  <si>
    <t>56.41</t>
  </si>
  <si>
    <t>56.42</t>
  </si>
  <si>
    <t>56.43</t>
  </si>
  <si>
    <t>56.44</t>
  </si>
  <si>
    <t>56.45</t>
  </si>
  <si>
    <t>56.46</t>
  </si>
  <si>
    <t>56.47</t>
  </si>
  <si>
    <t>ТССЦ-04.1.02.05-0045</t>
  </si>
  <si>
    <t>Бетон тяжелый, крупность заполнителя: 20 мм, класс В22,5 (М300)</t>
  </si>
  <si>
    <t>56.48</t>
  </si>
  <si>
    <t>ТЕР27-06-009-01</t>
  </si>
  <si>
    <t>Укладка металлической сетки в цементобетонное дорожное покрытие</t>
  </si>
  <si>
    <t>56.49</t>
  </si>
  <si>
    <t>56.50</t>
  </si>
  <si>
    <t>ТЕР11-01-036-03</t>
  </si>
  <si>
    <t>Устройство покрытий: из линолеума насухо из готовых ковров на комнату</t>
  </si>
  <si>
    <t>56.51</t>
  </si>
  <si>
    <t>Сопоставительный анализ цен п.12</t>
  </si>
  <si>
    <t>Тип 5   Укрепление откоса Площадь 132 м2</t>
  </si>
  <si>
    <t>56.52</t>
  </si>
  <si>
    <t>ТЕР27-08-003-01</t>
  </si>
  <si>
    <t>Укрепление земляных откосов после механизированной планировки с применением &lt;ГЕОВЕБ&gt;: с последующей засыпкой грунтом</t>
  </si>
  <si>
    <t>56.53</t>
  </si>
  <si>
    <t>ТССЦ-16.2.02.07-0131</t>
  </si>
  <si>
    <t>Овсяница</t>
  </si>
  <si>
    <t>56.54</t>
  </si>
  <si>
    <t>56.55</t>
  </si>
  <si>
    <t>Тип 6   Укрепление откоса Площадь 322 м2</t>
  </si>
  <si>
    <t>56.56</t>
  </si>
  <si>
    <t>ТЕР27-08-003-03</t>
  </si>
  <si>
    <t>Укрепление земляных откосов после механизированной планировки с применением &lt;ГЕОВЕБ&gt;: с последующей засыпкой щебнем</t>
  </si>
  <si>
    <t>56.57</t>
  </si>
  <si>
    <t>ТССЦ-02.2.05.04-0084</t>
  </si>
  <si>
    <t>Щебень из природного камня для строительных работ марка: 600, фракция 5 (3)-20 мм</t>
  </si>
  <si>
    <t>56.58</t>
  </si>
  <si>
    <t>56.59</t>
  </si>
  <si>
    <t>Бортовые камни</t>
  </si>
  <si>
    <t>56.60</t>
  </si>
  <si>
    <t>ТЕР27-02-010-02</t>
  </si>
  <si>
    <t>Установка бортовых камней бетонных: при других видах покрытий</t>
  </si>
  <si>
    <t>56.61</t>
  </si>
  <si>
    <t>ТССЦ-05.2.03.03-0021</t>
  </si>
  <si>
    <t>Камни бортовые: БВ 100.30.15 /бетон В30 (М400), объем 0,042 м3/ (ГОСТ 6665-91)</t>
  </si>
  <si>
    <t>56.62</t>
  </si>
  <si>
    <t>56.63</t>
  </si>
  <si>
    <t>56.64</t>
  </si>
  <si>
    <t>ТССЦ-04.3.01.09-0014</t>
  </si>
  <si>
    <t>Раствор готовый кладочный цементный марки: 100</t>
  </si>
  <si>
    <t>56.65</t>
  </si>
  <si>
    <t>56.66</t>
  </si>
  <si>
    <t>38.4</t>
  </si>
  <si>
    <t>56.67</t>
  </si>
  <si>
    <t>38.5</t>
  </si>
  <si>
    <t>ТССЦ-05.2.03.03-0031</t>
  </si>
  <si>
    <t>Камни бортовые: БР 100.20.8 /бетон В22,5 (М300), объем 0,016 м3/ (ГОСТ 6665-91)</t>
  </si>
  <si>
    <t>Газоны, цветники Площадь 1925 м2</t>
  </si>
  <si>
    <t>ТЕР47-01-046-06</t>
  </si>
  <si>
    <t>Посев газонов партерных, мавританских и обыкновенных вручную</t>
  </si>
  <si>
    <t>ТССЦ-16.2.02.07-0161</t>
  </si>
  <si>
    <t>Семена газонных трав (смесь)</t>
  </si>
  <si>
    <t>ТЕР47-01-015-07</t>
  </si>
  <si>
    <t>Подготовка стандартных посадочных мест для деревьев-саженцев с оголенной корневой системой вручную: с добавлением растительной земли до 25%</t>
  </si>
  <si>
    <t>57.4</t>
  </si>
  <si>
    <t>ТЕР47-01-023-07</t>
  </si>
  <si>
    <t>Подготовка стандартных посадочных мест для кустарников-саженцев в группы вручную: с добавлением растительной земли до 25%</t>
  </si>
  <si>
    <t>57.5</t>
  </si>
  <si>
    <t>ТЕР47-01-031-12</t>
  </si>
  <si>
    <t>Подготовка стандартных посадочных мест для однорядной живой изгороди вручную: с добавлением растительной земли до 25%</t>
  </si>
  <si>
    <t>57.6</t>
  </si>
  <si>
    <t>ТССЦ-16.3.02.02-0001</t>
  </si>
  <si>
    <t>Удобрения: органические торфоминеральноаммиачные, марки ТМАУ-1</t>
  </si>
  <si>
    <t>57.7</t>
  </si>
  <si>
    <t>ТЕР47-01-017-02</t>
  </si>
  <si>
    <t>Посадка деревьев-саженцев с оголенной корневой системой в ямы размером: 1,0x0,8 м</t>
  </si>
  <si>
    <t>57.8</t>
  </si>
  <si>
    <t>ТССЦ-16.2.02.10-0001</t>
  </si>
  <si>
    <t>Деревья-саженцы с кроной 9-12 лет (вяз, дуб, каштан, клен, липа, орех, ясень)</t>
  </si>
  <si>
    <t>57.9</t>
  </si>
  <si>
    <t>ТССЦ-16.2.02.02-0022</t>
  </si>
  <si>
    <t>Береза бородавчатая (повислая, плакучая), высота 2,0-3,0 м</t>
  </si>
  <si>
    <t>57.10</t>
  </si>
  <si>
    <t>ТЕР47-01-025-02</t>
  </si>
  <si>
    <t>Посадка кустарников-саженцев в группы, размер ямы: 0,7x0,5 м</t>
  </si>
  <si>
    <t>57.11</t>
  </si>
  <si>
    <t>ТССЦ-16.2.02.04-0352</t>
  </si>
  <si>
    <t>Спирея (разные виды), высота 1,25-1,5 м</t>
  </si>
  <si>
    <t>57.12</t>
  </si>
  <si>
    <t>ТССЦ-16.2.02.06-0022</t>
  </si>
  <si>
    <t>Сирень кустовая, высота 0,3-0,4 м (применительно абелия)</t>
  </si>
  <si>
    <t>57.13</t>
  </si>
  <si>
    <t>Сирень кустовая, высота 0,3-0,4 м</t>
  </si>
  <si>
    <t>57.14</t>
  </si>
  <si>
    <t>ТЕР47-01-033-01</t>
  </si>
  <si>
    <t>Посадка кустарников-саженцев в живую изгородь: однорядную и вьющихся растений</t>
  </si>
  <si>
    <t>57.15</t>
  </si>
  <si>
    <t>ТССЦ-16.2.02.04-0171</t>
  </si>
  <si>
    <t>Кизильник (разные виды), высота 1,25-1,5 м</t>
  </si>
  <si>
    <t>Элементы благоустройства</t>
  </si>
  <si>
    <t>Сопоставительный анализ цен п.148</t>
  </si>
  <si>
    <t>ТССЦ-15.1.02.21-0001</t>
  </si>
  <si>
    <t>ТССЦ-15.1.02.08-0037</t>
  </si>
  <si>
    <t>58.5</t>
  </si>
  <si>
    <t>ТССЦ-15.1.02.09-0032</t>
  </si>
  <si>
    <t>58.6</t>
  </si>
  <si>
    <t>ТССЦ-15.1.02.23-0001</t>
  </si>
  <si>
    <t>58.7</t>
  </si>
  <si>
    <t>ТССЦ-15.1.02.07-0001</t>
  </si>
  <si>
    <t>58.8</t>
  </si>
  <si>
    <t>ТССЦ-15.1.02.10-0004</t>
  </si>
  <si>
    <t>58.9</t>
  </si>
  <si>
    <t>ТССЦ-15.1.02.27-0112</t>
  </si>
  <si>
    <t>58.10</t>
  </si>
  <si>
    <t>ТССЦ-15.1.02.10-0091</t>
  </si>
  <si>
    <t>58.11</t>
  </si>
  <si>
    <t>ТССЦ-15.1.02.10-0092</t>
  </si>
  <si>
    <t>58.12</t>
  </si>
  <si>
    <t>ТССЦ-15.1.02.10-0111</t>
  </si>
  <si>
    <t>58.13</t>
  </si>
  <si>
    <t>ТССЦ-15.1.02.10-0021</t>
  </si>
  <si>
    <t>58.14</t>
  </si>
  <si>
    <t>ТССЦ-15.1.02.10-0112</t>
  </si>
  <si>
    <t>58.15</t>
  </si>
  <si>
    <t>ТЕРр59-8-1</t>
  </si>
  <si>
    <t>Укрепление стоек металлических решеток ограждений - применительно для скамеек и урн</t>
  </si>
  <si>
    <t>58.16</t>
  </si>
  <si>
    <t>ТССЦ-15.2.03.06-0011</t>
  </si>
  <si>
    <t>Урна железобетонная прямоугольная с фактурной отделкой</t>
  </si>
  <si>
    <t>58.17</t>
  </si>
  <si>
    <t>ТССЦ-15.2.03.02-0004</t>
  </si>
  <si>
    <t>Диван на металлических ножках с подлокотниками</t>
  </si>
  <si>
    <t>Газонное ограждение лист 7  24/19-ПЗУ   108 м.п.</t>
  </si>
  <si>
    <t>ТЕР09-08-002-01</t>
  </si>
  <si>
    <t>Устройство барьеров безопасности: плоских</t>
  </si>
  <si>
    <t>ТССЦ-08.1.02.25-0011</t>
  </si>
  <si>
    <t>Детали крепления</t>
  </si>
  <si>
    <t>Сопоставительный анализ цен п.147</t>
  </si>
  <si>
    <t>Дорожная разметка  лист 8 24/19-ПЗУ</t>
  </si>
  <si>
    <t>Знаки</t>
  </si>
  <si>
    <t>ТЕР27-09-008-01</t>
  </si>
  <si>
    <t>Установка дорожных знаков бесфундаментных: на металлических стойках</t>
  </si>
  <si>
    <t>60.2</t>
  </si>
  <si>
    <t>ТССЦ-01.5.03.03-0057</t>
  </si>
  <si>
    <t>Знаки дорожные на оцинкованной подоснове со световозвращающей пленкой: приоритета, 8-угольник размером 700 мм, тип 2.5</t>
  </si>
  <si>
    <t>60.3</t>
  </si>
  <si>
    <t>ТССЦ-01.5.03.03-0033</t>
  </si>
  <si>
    <t>Знаки дорожные на оцинкованной подоснове со световозвращающей пленкой: информационные, размером 700x700 мм, тип 6.2, 6.3.1, 6.3.2, 6.4-6.7, 6.8.1-6.8.3</t>
  </si>
  <si>
    <t>60.4</t>
  </si>
  <si>
    <t>ТССЦ-01.5.03.03-0025</t>
  </si>
  <si>
    <t>Знаки дорожные на оцинкованной подоснове со световозвращающей пленкой: дополнительной информации, размером 1700х500 мм, тип 8.22.1-8.22.3</t>
  </si>
  <si>
    <t>60.5</t>
  </si>
  <si>
    <t>ТССЦ-01.5.02.01-0144</t>
  </si>
  <si>
    <t>Стойки металлические под дорожные знаки из круглых труб и гнутосварных профилей, массой до 0,01 т</t>
  </si>
  <si>
    <t>Разметка</t>
  </si>
  <si>
    <t>60.6</t>
  </si>
  <si>
    <t>ТЕР27-09-017-01</t>
  </si>
  <si>
    <t>Разметка проезжей части термопластиком линией шириной 0,1 м: сплошной</t>
  </si>
  <si>
    <t>60.7</t>
  </si>
  <si>
    <t>ТССЦ-01.5.01.03-0001</t>
  </si>
  <si>
    <t>Термопластик</t>
  </si>
  <si>
    <t>60.8</t>
  </si>
  <si>
    <t>ТЕР27-09-018-01</t>
  </si>
  <si>
    <t>Нанесение линии горизонтальной дорожной разметки краской со световозвращающими элементами на дорожное покрытие (асфальт, поверхностная обработка)</t>
  </si>
  <si>
    <t>60.9</t>
  </si>
  <si>
    <t>ТССЦ-01.5.01.01-0001</t>
  </si>
  <si>
    <t>Краска разметочная дорожная: MAC GREGOR ALASKA, белая</t>
  </si>
  <si>
    <t>Площадка для ТБО</t>
  </si>
  <si>
    <t>Сопоставительный анализ цен п. 149</t>
  </si>
  <si>
    <t>61.2</t>
  </si>
  <si>
    <t>Сопоставительный анализ цен п. 150</t>
  </si>
  <si>
    <t>Наружное освещение том 5.1.2 24/19-ИОС1.2</t>
  </si>
  <si>
    <t>Электроустановочные изделия</t>
  </si>
  <si>
    <t>07-01-02</t>
  </si>
  <si>
    <t>ТССЦ-62.1.02.13-0001</t>
  </si>
  <si>
    <t>62.3</t>
  </si>
  <si>
    <t>ТЕРм08-03-526-02</t>
  </si>
  <si>
    <t>Автомат одно-, двух-, трехполюсный, устанавливаемый на конструкции: на стене или колонне, на ток до 100 А</t>
  </si>
  <si>
    <t>62.4</t>
  </si>
  <si>
    <t>ТССЦ-62.1.01.09-0028</t>
  </si>
  <si>
    <t>62.5</t>
  </si>
  <si>
    <t>62.6</t>
  </si>
  <si>
    <t>ТЕРм08-01-058-01</t>
  </si>
  <si>
    <t>Выключатель нагрузки с приводом: ручным</t>
  </si>
  <si>
    <t>62.7</t>
  </si>
  <si>
    <t>ТССЦ-62.3.04.01-0012</t>
  </si>
  <si>
    <t>62.8</t>
  </si>
  <si>
    <t>62.9</t>
  </si>
  <si>
    <t>62.10</t>
  </si>
  <si>
    <t>ТССЦ-62.5.01.04-0057</t>
  </si>
  <si>
    <t>62.11</t>
  </si>
  <si>
    <t>ТССЦ-62.1.04.12-0001</t>
  </si>
  <si>
    <t>62.12</t>
  </si>
  <si>
    <t>ТЕР01-02-031-04</t>
  </si>
  <si>
    <t>Бурение ям глубиной до 2 м бурильно-крановыми машинами: на автомобиле, группа грунтов 2</t>
  </si>
  <si>
    <t>62.13</t>
  </si>
  <si>
    <t>ТЕР33-01-016-01</t>
  </si>
  <si>
    <t>Установка стальных опор промежуточных: свободностоящих, одностоечных массой до 2 т</t>
  </si>
  <si>
    <t>62.14</t>
  </si>
  <si>
    <t>ТССЦ-07.3.02.11-0061</t>
  </si>
  <si>
    <t>Опоры из труб</t>
  </si>
  <si>
    <t>62.15</t>
  </si>
  <si>
    <t>ТССЦ-07.2.07.13-0091</t>
  </si>
  <si>
    <t>Конструкции стальных опорных башмаков (применительно фундаметный блок ФБ-2-L-1500)</t>
  </si>
  <si>
    <t>62.16</t>
  </si>
  <si>
    <t>Сопоставительный анализ цен п.146,3</t>
  </si>
  <si>
    <t>АПИ5-ВА 6А   19,46/1,20/а</t>
  </si>
  <si>
    <t>62.17</t>
  </si>
  <si>
    <t>ТЕРм08-02-363-01</t>
  </si>
  <si>
    <t>Кронштейны специальные на опорах для светильников сварные металлические, количество рожков: 1</t>
  </si>
  <si>
    <t>62.18</t>
  </si>
  <si>
    <t>ТССЦ-07.2.02.02-0180</t>
  </si>
  <si>
    <t>Кронштейн для консольных и подвесных светильников, серия 1 (Стандарт), марка: 1.К3-2,5-2,0-30/180-О3-ц (ТАНС.41.416.000)</t>
  </si>
  <si>
    <t>62.19</t>
  </si>
  <si>
    <t>ТЕРм08-02-363-02</t>
  </si>
  <si>
    <t>Кронштейны специальные на опорах для светильников сварные металлические, количество рожков: 2</t>
  </si>
  <si>
    <t>62.20</t>
  </si>
  <si>
    <t>ТССЦ-07.2.02.02-0022</t>
  </si>
  <si>
    <t>Кронштейн двухрожковый односторонний для установки на конусные опоры для консольных светильников, серия 5 («Стрела»), марка: 5.К2-1,0-1,5-Ф3-ц (ТАНС.42.051.000)</t>
  </si>
  <si>
    <t>Светотехническрое оборудование</t>
  </si>
  <si>
    <t>62.21</t>
  </si>
  <si>
    <t>ТЕРм08-02-369-01</t>
  </si>
  <si>
    <t>Светильник, устанавливаемый вне зданий с лампами: накаливания</t>
  </si>
  <si>
    <t>62.22</t>
  </si>
  <si>
    <t>Сопоставительный анализ цен п.146,2</t>
  </si>
  <si>
    <t>Светильник ДКУ Победа LED-60-К/К50 IP65 GALAD 10215</t>
  </si>
  <si>
    <t>62.23</t>
  </si>
  <si>
    <t>ТССЦ-20.3.03.05-0017</t>
  </si>
  <si>
    <t>Светильник под натриевую лампу ДНаТ для наружного освещения: консольный "Селена" ЖКУ 28-100-001, с алюминиевым отражателем и защитным стеклом из полиметилметакрилата</t>
  </si>
  <si>
    <t>Заземление</t>
  </si>
  <si>
    <t>62.24</t>
  </si>
  <si>
    <t>ТЕР01-02-059-02</t>
  </si>
  <si>
    <t>Рытье ям вручную глубиной 1,5 м под электрод заземления с обратной засыпкой, группа грунтов: 2</t>
  </si>
  <si>
    <t>62.25</t>
  </si>
  <si>
    <t>62.26</t>
  </si>
  <si>
    <t>62.27</t>
  </si>
  <si>
    <t>62.28</t>
  </si>
  <si>
    <t>Кабельно-проводниковая продукция</t>
  </si>
  <si>
    <t>62.29</t>
  </si>
  <si>
    <t>62.30</t>
  </si>
  <si>
    <t>ТССЦпг-01-01-01-039</t>
  </si>
  <si>
    <t>Погрузо-разгрузочные работы при автомобильных перевозках: Погрузка грунта растительного слоя (земля, перегной)</t>
  </si>
  <si>
    <t>62.31</t>
  </si>
  <si>
    <t>ТЕР01-02-061-02</t>
  </si>
  <si>
    <t>Засыпка вручную траншей, пазух котлованов и ям, группа грунтов: 2</t>
  </si>
  <si>
    <t>62.32</t>
  </si>
  <si>
    <t>62.33</t>
  </si>
  <si>
    <t>62.34</t>
  </si>
  <si>
    <t>62.35</t>
  </si>
  <si>
    <t>62.36</t>
  </si>
  <si>
    <t>62.37</t>
  </si>
  <si>
    <t>62.38</t>
  </si>
  <si>
    <t>62.39</t>
  </si>
  <si>
    <t>ТССЦ-24.3.03.13-0415</t>
  </si>
  <si>
    <t>Трубы напорные из полиэтилена низкого давления среднего типа, наружным диаметром: 63 мм</t>
  </si>
  <si>
    <t>62.40</t>
  </si>
  <si>
    <t>62.41</t>
  </si>
  <si>
    <t>62.42</t>
  </si>
  <si>
    <t>ТССЦ-21.1.06.09-0101</t>
  </si>
  <si>
    <t>Кабель силовой с медными жилами с поливинилхлоридной изоляцией и оболочкой, не распространяющий горение марки: ВВГнг, напряжением 0,66 кВ, с числом жил - 3 и сечением 4 мм2</t>
  </si>
  <si>
    <t>62.43</t>
  </si>
  <si>
    <t>62.44</t>
  </si>
  <si>
    <t>ТССЦ-21.1.06.09-0099</t>
  </si>
  <si>
    <t>Кабель силовой с медными жилами с поливинилхлоридной изоляцией и оболочкой, не распространяющий горение марки: ВВГнг, напряжением 0,66 кВ, с числом жил - 3 и сечением 1,5 мм2</t>
  </si>
  <si>
    <t>ПОДПОРНАЯ СТЕНА          24/19-КР2   лист 63</t>
  </si>
  <si>
    <t>07-01-03</t>
  </si>
  <si>
    <t>ТЕР05-01-012-10</t>
  </si>
  <si>
    <t>Погружение вибропогружателем стальных свай шпунтового ряда массой 1 м: свыше 70 кг на глубину до 5 м</t>
  </si>
  <si>
    <t>ТЕР09-04-006-02</t>
  </si>
  <si>
    <t>Монтаж ограждающих конструкций стен: из профилированного листа при высоте здания до 30 м</t>
  </si>
  <si>
    <t>ТССЦ-08.3.09.01-0113</t>
  </si>
  <si>
    <t>Профнастил оцинкованный: НС35-1000-0,7</t>
  </si>
  <si>
    <t>ТССЦ-01.7.15.08-0031</t>
  </si>
  <si>
    <t>Заклепки тяговые DA 3,2х16</t>
  </si>
  <si>
    <t>Пусконаладочные работы</t>
  </si>
  <si>
    <t>09-01-01</t>
  </si>
  <si>
    <t>ТЕРп01-14-013-01</t>
  </si>
  <si>
    <t>Лифт пассажирский для жилых домов на 10 остановок, грузоподъемность до 630 кг, скорость движения кабины: 1 м/с, с микроэлектроникой</t>
  </si>
  <si>
    <t>ТЕРп01-14-01303</t>
  </si>
  <si>
    <t>При изменении количества остановок уменьшать или добавлять: к расценке 01-14-014-01</t>
  </si>
  <si>
    <t>остановка</t>
  </si>
  <si>
    <t>64.3</t>
  </si>
  <si>
    <t>ТЕРп01-14-041-01</t>
  </si>
  <si>
    <t>Преобразователь частотный скорости лифта грузоподъемностью до 1000 кг со скоростью движения кабины до 1,6 м/с, напряжение до 1 кВ</t>
  </si>
  <si>
    <t xml:space="preserve">Кольцо стеновое смотровых колодцев: КС7.3 /бетон В15 (М200), объем 0,05 м3, расход арматуры 1,64 кг/ (серия 3.900.1-14)
</t>
  </si>
  <si>
    <t>Основные объекты строительства</t>
  </si>
  <si>
    <t>в т.ч. Оборудование</t>
  </si>
  <si>
    <t xml:space="preserve">Общестроительные работы </t>
  </si>
  <si>
    <t>Страна происхождения оборудования</t>
  </si>
  <si>
    <t>ИПИ</t>
  </si>
  <si>
    <t xml:space="preserve">Система водоснабжения </t>
  </si>
  <si>
    <t>в т.ч. Оборуование</t>
  </si>
  <si>
    <t xml:space="preserve">Система водоотведения </t>
  </si>
  <si>
    <t xml:space="preserve">Система отопления, вентиляции и дымоудаления </t>
  </si>
  <si>
    <t>Система электроснабжения</t>
  </si>
  <si>
    <t xml:space="preserve">Слаботочные сети </t>
  </si>
  <si>
    <t xml:space="preserve">Система газоснабжения </t>
  </si>
  <si>
    <t xml:space="preserve">Монтаж лифтового оборудования </t>
  </si>
  <si>
    <t xml:space="preserve">Сети диспетчеризации </t>
  </si>
  <si>
    <t>Сети АПС</t>
  </si>
  <si>
    <t xml:space="preserve"> Наружное электроснабжение</t>
  </si>
  <si>
    <t>Наружные сети связи</t>
  </si>
  <si>
    <t>Система водоснабжения. Наружные сети</t>
  </si>
  <si>
    <t>Наружные сети водоотведения</t>
  </si>
  <si>
    <t xml:space="preserve">Наружное газоснабжение </t>
  </si>
  <si>
    <t>Наружные сети теплоснабжения</t>
  </si>
  <si>
    <t>Благоустройство территории</t>
  </si>
  <si>
    <t>Наружное освещение</t>
  </si>
  <si>
    <t>Подпорная стена</t>
  </si>
  <si>
    <t>Установка  GRUNDFOS HYDRO MPC-S-2 CR 3-10 (Оборудование)</t>
  </si>
  <si>
    <t>Счетчик холодной воды, марка: ОСВХ-40 (Оборудование)</t>
  </si>
  <si>
    <t>Манометр для неагрессивных сред (класс точности 1.5) с резьбовым присоединением марка: МП-3У диаметром 100 мм (Оборудование)</t>
  </si>
  <si>
    <t>Счетчик холодной воды, марка: ВСХ-15 (Оборудование)</t>
  </si>
  <si>
    <t>насос погр ужной дренажный Wilo TMW 32/8 Twister 0.37 Квт (Оборудование)</t>
  </si>
  <si>
    <t>клапан противопожарный нормально закрытый ф800, предел огнестойкости не менее EI30- 1 шт. КПУ-1Н-З-Н-Д800-2*ф-МЭО220 (Оборудование)</t>
  </si>
  <si>
    <t>Клапан противопожарный КПУ-1Н-Д-Н-700х700-1*ф-МВ220 (Оборудование)</t>
  </si>
  <si>
    <t>Вентилятор радиальный для удаления дыма при  пожаре ВРАН-080-Ду400-Н-00550/068 (Оборудование)</t>
  </si>
  <si>
    <t>Вентилятор радиальный для удаления дыма при  пожаре ВРАН9-080-ДуВ400-Н-00550/06 (Оборудование)</t>
  </si>
  <si>
    <t>Воздухонагреватель Канал-ЭКВ-К-160-4,5 (Оборудование)</t>
  </si>
  <si>
    <t>Фильтр Канал-ФКК-160 (Оборудование)</t>
  </si>
  <si>
    <t>Вентилятор канальный Канал-вент-160 (Оборудование)</t>
  </si>
  <si>
    <t>Клапан противопожарный КПУ-1Н-З-Н-700х700-1*ф-МВ220 (Оборудование)</t>
  </si>
  <si>
    <t>Вентилятор радиальный для удаления дыма при  пожаре ВРАН9-080-Ду400-Н-00220/06 (Оборудование)</t>
  </si>
  <si>
    <t>Вентилятор осевой DECOR 100C (Оборудование)</t>
  </si>
  <si>
    <t>Электроконвектор с электронным термостатом N=1500Вт (высота 389) (Оборудование)</t>
  </si>
  <si>
    <t xml:space="preserve">Электроконвектор с электронным термостатом N=750Вт (высота 389) (Оборудование) </t>
  </si>
  <si>
    <t>Электроконвектор с электронным термостатом N=500Вт (высота 389) (Оборудование)</t>
  </si>
  <si>
    <t>щиток с DIN-рейкой 35мм, шинками N, PE, IP31, размерами 600х400х200мм (36 модулей), на вводе (Оборудование)</t>
  </si>
  <si>
    <t>выключатель-разъединитель перекидной на 2 ввода ВР32 250А (Оборудование)</t>
  </si>
  <si>
    <t>автоматический выключатель ВА88-35-3P 200А (Оборудование)</t>
  </si>
  <si>
    <t>автоматический выключатель ВА47-29-C-1P 6А (Оборудование)</t>
  </si>
  <si>
    <t>Выключатели автоматические: «IEK» ВА47-29 3Р 25А, характеристика С (Оборудование)</t>
  </si>
  <si>
    <t>автоматический выключатель ВА47-100-C-3P 50А (Оборудование)</t>
  </si>
  <si>
    <t>автоматический выключатель ВА88-32-C-3P 125А (Оборудование)</t>
  </si>
  <si>
    <t>световой индикатор фаз ИФС-47 (Оборудование)</t>
  </si>
  <si>
    <t>автоматический выключатель  ВА47-100 50А (Оборудование)</t>
  </si>
  <si>
    <t>Контактор модульный ESB-20-11 (20А AC1) 220 В АС ABB  (Оборудование)</t>
  </si>
  <si>
    <t>Переключатели: универсальные пакетно-кулачковые ПКУ3-54 У3А   (Оборудование)</t>
  </si>
  <si>
    <t>автоматический выключатель ВА47-29-C-3P 6А (Оборудование)</t>
  </si>
  <si>
    <t>контроллер АВР 2.0 (AVR-01-K F&amp;F) (Оборудование)</t>
  </si>
  <si>
    <t>автоматический выключатель ВА47-29-C-3P 32А (Оборудование)</t>
  </si>
  <si>
    <t>Выключатели автоматические: «IEK» ВА47-29 3Р 40А, характеристика С (Оборудование)</t>
  </si>
  <si>
    <t>Счетчик электрической энергии электронный,: трехфазный Меркурий 230ART2-00 P(Q) C(R) SIDN, 5(7,5)А (многотарифный) (Оборудование)</t>
  </si>
  <si>
    <t>реле промежуточные РЭК77/4 с разъемом РРМ77/4 Iн=10 А Uн=~230В (Оборудование)</t>
  </si>
  <si>
    <t>реле бистабильное BIS-413 (F&amp;F) Iн=16 А Uн=~230В ΔT=12мин (Оборудование)</t>
  </si>
  <si>
    <t>реле освещенности с внешним датчиком AZ-B (F&amp;F) Iн=16 А Uн=~230В (Оборудование)</t>
  </si>
  <si>
    <t>щиток с DIN-рейкой 35мм, шинками N, PE, IP31, размерами 400х365х120мм (2х15 модулей) (Оборудование)</t>
  </si>
  <si>
    <t>Выключатели нагрузки: ВН-32 1Р 63А (Оборудование)</t>
  </si>
  <si>
    <t>Выключатели автоматические: «IEK» ВА47-29 3Р 10А, характеристика С (Оборудование)</t>
  </si>
  <si>
    <t>автоматический выключатель дифференциального тока АВДТ32-C-2P 40А/30мА (Оборудование)</t>
  </si>
  <si>
    <t>Счетчик электрической энергии электронный,: однофазный Меркурий 203.02 RB, 5(80)А (однотарифный) (Оборудование)</t>
  </si>
  <si>
    <t>Выключатели нагрузки: ВН-32 3Р 63А (Оборудование)</t>
  </si>
  <si>
    <t>автоматический выключатель ВА47-29-C-1P 4А (Оборудование)</t>
  </si>
  <si>
    <t>автоматический выключатель дифференциального тока АВДТ32-C-2P 6А/30мА (Оборудование)</t>
  </si>
  <si>
    <t>автоматический выключатель дифференциального тока АВДТ32-C-2P 16А/30мА (Оборудование)</t>
  </si>
  <si>
    <t>контактор модульный КМ20-20-2P Iн=20А, Uн=~230В, без т.р. (Оборудование)</t>
  </si>
  <si>
    <t>реле температуры RT-820M (F&amp;F) (Δt=-20…+130°C) в комплекте с датчиком RT-823 (Оборудование)</t>
  </si>
  <si>
    <t>щиток с DIN-рейкой 35мм, шинками N, PE, IP31, размерами 200х345х120мм (15 модулей) (Оборудование)</t>
  </si>
  <si>
    <t>щиток этажный учетный для 4х счетчиков, с смотровыми окошками, с DIN-рейкой 35мм, шинками N, PE, IP31, размерами 950х900х140мм (4хWh+15 модулей) (Оборудование)</t>
  </si>
  <si>
    <t>выключатель нагрузки ВН-125-1P 125А (Оборудование)</t>
  </si>
  <si>
    <t>автоматический выключатель ВА47-29-C-1P 32А (Оборудование)</t>
  </si>
  <si>
    <t>Выключатели автоматические: «IEK» ВА47-29 1Р 10А, характеристика С (Оборудование)</t>
  </si>
  <si>
    <t>Ящики с понижающим трансформатором автомат. выключателем,: 36в ЯТП-0,25-1 (Оборудование)</t>
  </si>
  <si>
    <t>Трансформатор тока: Т-0,66 (Оборудование)</t>
  </si>
  <si>
    <t>Шкаф 19 14U (Оборудование)</t>
  </si>
  <si>
    <t>Кросс оптический на 8 портов  ШКОС-8 (Оборудование)</t>
  </si>
  <si>
    <t>Оптический патчкорд (Оборудование)</t>
  </si>
  <si>
    <t>управляемый коммутатор 2 уровня, емк 48 портов ZTE ZXR10 2952E (Оборудование)</t>
  </si>
  <si>
    <t>Модуль адресный, марка "ВЭРС-512 пассивный" (Оборудование)</t>
  </si>
  <si>
    <t>VoIP шлюз на 72 порта и аналоговыми FXS абонентскими портами типа GXW4248 (2x50 и контактных соединителя Telco) (Оборудование)</t>
  </si>
  <si>
    <t>Патч-панель RJ-45 110 типа, категория 5е, на 12 портов настенная, с подставкой (Оборудование)</t>
  </si>
  <si>
    <t>Патч-панель RJ-45 110 типа, категория 5е, на 48 портов для монтажа в стойки и шкафы 19" (Оборудование)</t>
  </si>
  <si>
    <t>Патч-корд RJ45-RJ45 (Оборудование)</t>
  </si>
  <si>
    <t>Сплайс-кассета на 24 КДЗС (Оборудование)</t>
  </si>
  <si>
    <t>Пигтейл  SC/AP (Оборудование)</t>
  </si>
  <si>
    <t>Адаптер SC/APC-SC/APC, SM (Оборудование)</t>
  </si>
  <si>
    <t>Источник резервного питания, марка: "РИП 12" исп. 01 (Оборудование)</t>
  </si>
  <si>
    <t>Батарея аккумуляторная: АКБ-65 12В/65 А/ч (Оборудование)</t>
  </si>
  <si>
    <t>горизонтальный кабельный органайзер 19" 1 U ГКО-Л-1 (Оборудование)</t>
  </si>
  <si>
    <t>Кабельный органайзер одинарный СМ (Оборудование)</t>
  </si>
  <si>
    <t>комплект проводов для заземления для сет шкафа (Оборудование)</t>
  </si>
  <si>
    <t>Радиофикация том 5.5.1  24/19-ИОС5.СО лист 3 (Оборудование)</t>
  </si>
  <si>
    <t>конвертер цифровой звукового вещания отзвук ПВ (Оборудование)</t>
  </si>
  <si>
    <t>Колонка звуковая настенная, номинальная мощность 3Вт, марка "АСР-03.1.2" (применительно 03.1.5) (Оборудование)</t>
  </si>
  <si>
    <t>Коробка универсальная для сети проводного вещания РОН-2 (Оборудование)</t>
  </si>
  <si>
    <t>Усилитель (Оборудование)</t>
  </si>
  <si>
    <t>Дециметровая антенна DC/4523 (21-69ТВ канал)  158 (Оборудование)</t>
  </si>
  <si>
    <t>Метровая антенна PSIP 922U  (6-12ТВ канал)  158 (Оборудование)</t>
  </si>
  <si>
    <t>Метровая антенна R/1202.OIRT  (1-5ТВ канал)  158 (Оборудование)</t>
  </si>
  <si>
    <t>фильтр телевизионный ФНЧ 158 МГЦ (Оборудование)</t>
  </si>
  <si>
    <t>Панель вызова (Оборудование)</t>
  </si>
  <si>
    <t>Абонентское устройство (Оборудование)</t>
  </si>
  <si>
    <t>Коммутатор БК-100М (Оборудование)</t>
  </si>
  <si>
    <t>замковое устройство (Оборудование)</t>
  </si>
  <si>
    <t>Контактный ключ (Оборудование)</t>
  </si>
  <si>
    <t>Настенный газовый отопительный двухконтурный котел (в комплекте с раздельными трубами забора воздуха и отвода продуктов сгорания) 20 кВт (Оборудование)</t>
  </si>
  <si>
    <t>Плиты газовые бытовые: напольные отдельностоящие со щитком, духовым и сушильным шкафом четырехгорелочные (Оборудование)</t>
  </si>
  <si>
    <t>Вставка диэлектрическая 1/2 штуцер-штуцер (Оборудование)</t>
  </si>
  <si>
    <t>Счетчик газа, марка: BK-G 4 (Оборудование)</t>
  </si>
  <si>
    <t>Термозапорный клапан КТЗ-20 (Оборудование)</t>
  </si>
  <si>
    <t>Электромагнитный клапан КЗЭУГ-20 (Оборудование)</t>
  </si>
  <si>
    <t>Лифт АС-1.0-ПБА1010ГТ на 9 ост. (Оборудование)</t>
  </si>
  <si>
    <t>Клеммник на провод сечением 2,5 мм, DIN рейка (Оборудование)</t>
  </si>
  <si>
    <t>Контроллер инженерного оборудования КИО-2М (Оборудование)</t>
  </si>
  <si>
    <t>Концентратор универсальный КУН-2Д.1 (Оборудование)</t>
  </si>
  <si>
    <t>Концентратор управляющий  КСЛ-RS (Оборудование)</t>
  </si>
  <si>
    <t>переговорное устройство  ПУ (Оборудование)</t>
  </si>
  <si>
    <t>переговорное устройство  ДМ (Оборудование)</t>
  </si>
  <si>
    <t>Устройство переговорной связи лифта  УПСЛ (Оборудование)</t>
  </si>
  <si>
    <t>переговорное устройство универсальное кабины лифта  УПУ (Оборудование)</t>
  </si>
  <si>
    <t>переговорное устройство основного посадочного этажа УПЭП (Оборудование)</t>
  </si>
  <si>
    <t>переговорное устройство пгу ммгн (Оборудование)</t>
  </si>
  <si>
    <t>Извещатель охранный магнитоконтактный ИО102-26 исп. 00 (Оборудование)</t>
  </si>
  <si>
    <t>Анализатор уровня жидкости ИУЖ-2 Венеция (Оборудование)</t>
  </si>
  <si>
    <t>Контроллер двухпроводной линии связи, марка "С2000- КДЛ"(Оборудование)</t>
  </si>
  <si>
    <t>Батарея аккумуляторная: АКБ-17 12В/17 А/ч  (Оборудование)</t>
  </si>
  <si>
    <t>Извещатель пожарный дымовой: ИП 212-34АВТ (ДИП-34АВТ) (Оборудование)</t>
  </si>
  <si>
    <t>Оповещатель звуковой, марка "Маяк-12-ЗМ" (Оборудование)</t>
  </si>
  <si>
    <t>Выключатели автоматические: «IEK» ВА47-29М 1Р 16А, характеристика С (Оборудование)</t>
  </si>
  <si>
    <t>Извещатель пожарный ручной: ИПР-513-3 (Оборудование)</t>
  </si>
  <si>
    <t>Пульт контроля и управления охранно-пожарный, марка "С2000- М" (Оборудование)</t>
  </si>
  <si>
    <t>Прибор приемно-контрольный охранно-пожарный, марка: "С2000-4" (Оборудование)</t>
  </si>
  <si>
    <t>Шкаф контрольно-пусковой ШКП-4 (Оборудование)</t>
  </si>
  <si>
    <t>Устройство дистанционного управления электроконтактное УДП 513-3М (Оборудование)</t>
  </si>
  <si>
    <t>Пульт контроля и управления охранно-пожарный, марка "С2000" (Оборудование)</t>
  </si>
  <si>
    <t>Блок сигнально-пусковой (релейный блок), марка "С2000- СП2" (Оборудование)</t>
  </si>
  <si>
    <t>Прибор приемно-контрольный охранной сигнализации, тип Сигнал-20 (Оборудование)</t>
  </si>
  <si>
    <t>Извещатель пожарный дымовой: ИП 212-189 (Оборудование)</t>
  </si>
  <si>
    <t>Источник резервного питания, марка: "РИП 12" исп. 05 (Оборудование)</t>
  </si>
  <si>
    <t>Извещатель пожарный дымовой: ИП 212-52 СИ (Оборудование)</t>
  </si>
  <si>
    <t>Блок сигнально-пусковой (релейный блок), марка "С2000- СП1" (Оборудование)</t>
  </si>
  <si>
    <t>Тепловычислитель ВКТ-7-01 (Оборудование)</t>
  </si>
  <si>
    <t>Узел учета газа ГРПШ-05-2У1 с 2-мя регуляторами давления РДНК-400М Рвх=0,22Мпа, Рвых = 2,0кПа (Оборудование)</t>
  </si>
  <si>
    <t>Термоманометр для неагрессивных сред (класс точности 2,5) типа ТМТБ от 0 до +150 град С, давлением 2,5 МПа (25 кгс/см2), с запорным клапаном (Оборудование)</t>
  </si>
  <si>
    <t>Термометр платиновый технический типа ТПТ-1, от -200 до +500 град. С, давлением 6,4 МПа (64 кгс/см2), длиной монтажной части 100 мм (Оборудование)</t>
  </si>
  <si>
    <t>Игровой комплекс: "МИНИ" для детей от 3 до 6 лет, без крыши, Нг =0,9 м (металл, дерево) (Оборудование)</t>
  </si>
  <si>
    <t>Шкаф силовой распределительный типа ШРС: 1-20У3 (Оборудование)</t>
  </si>
  <si>
    <t>Выключатели автоматические: «IEK» ВА47-100 1Р 40А, характеристика С (Оборудование)</t>
  </si>
  <si>
    <t>Выключатели нагрузки: ВН-32 1Р 25А (Оборудование)</t>
  </si>
  <si>
    <t>Контактор модульный (Оборудование) ESB-20-11 (20А AC1) 220 В АС ABB</t>
  </si>
  <si>
    <t>Счетчик электроэнергии однофазный, тип: ЦЭ2726-12 5-60 А (Оборудование)</t>
  </si>
  <si>
    <t>Фотореле ФР2 У3 (Оборудование)</t>
  </si>
  <si>
    <t>Стена вид Б, в осях  9-8  24/19-КР2  лист 11</t>
  </si>
  <si>
    <t>Перекрытия на отм.-0,35  лист 23   24/19-КР2</t>
  </si>
  <si>
    <t>35.4</t>
  </si>
  <si>
    <t>35.5</t>
  </si>
  <si>
    <t>38.6</t>
  </si>
  <si>
    <t>38.7</t>
  </si>
  <si>
    <t>38.8</t>
  </si>
  <si>
    <t>38.9</t>
  </si>
  <si>
    <t>61.3</t>
  </si>
  <si>
    <t>61.4</t>
  </si>
  <si>
    <t>61.5</t>
  </si>
  <si>
    <t>ЛС 02-01-01 Поз.: 64-66.1, 67-67.2</t>
  </si>
  <si>
    <t>ЛС 02-01-01 Поз.: 68, 68.1, 69, 69.1, 70, 70.1, 71-72.2, 73, 73.1, 74-74.2, 75, 75.1, 76, 76.1, 77-77.2, 78, 78.1, 79, 79.1, 80-80.2</t>
  </si>
  <si>
    <t>72.2</t>
  </si>
  <si>
    <t>74.2</t>
  </si>
  <si>
    <t>75.1</t>
  </si>
  <si>
    <t>77.1</t>
  </si>
  <si>
    <t>77.2</t>
  </si>
  <si>
    <t>80.2</t>
  </si>
  <si>
    <t>ЛС 02-01-01 Поз.: 81-83.1, 84-86.1, 87-88.1</t>
  </si>
  <si>
    <t>83.1</t>
  </si>
  <si>
    <t>ЛС 02-01-01 Поз.: 89-91.2, 92, 92.1, 93-94.1, 95, 95.1, 96, 96.1, 97-98.2, 99-99.2, 100-101.1, 102, 102.1, 103, 103.1, 104-105.2, 106-106.2, 107-108.1, 109, 109.1, 110, 110.1, 111-111.3</t>
  </si>
  <si>
    <t>91.2</t>
  </si>
  <si>
    <t>98.2</t>
  </si>
  <si>
    <t>99.2</t>
  </si>
  <si>
    <t>105.2</t>
  </si>
  <si>
    <t>106.1</t>
  </si>
  <si>
    <t>106.2</t>
  </si>
  <si>
    <t>111.3</t>
  </si>
  <si>
    <t>ЛС 02-01-01 Поз.: 112-112.2, 113, 113.1, 114, 114.1, 115, 115.1, 116-117.4, 118, 118.1, 119, 119.1, 120-120.2, 121-121.2, 122, 122.1, 123-123.4, 124, 124.1, 125-125.2</t>
  </si>
  <si>
    <t>112.2</t>
  </si>
  <si>
    <t>117.2</t>
  </si>
  <si>
    <t>117.3</t>
  </si>
  <si>
    <t>117.4</t>
  </si>
  <si>
    <t>119.1</t>
  </si>
  <si>
    <t>120.2</t>
  </si>
  <si>
    <t>121.1</t>
  </si>
  <si>
    <t>121.2</t>
  </si>
  <si>
    <t>123.2</t>
  </si>
  <si>
    <t>123.3</t>
  </si>
  <si>
    <t>123.4</t>
  </si>
  <si>
    <t>125.1</t>
  </si>
  <si>
    <t>125.2</t>
  </si>
  <si>
    <t>ЛС 02-01-01 Поз.: 126, 126.1, 127, 127.1, 128, 128.1, 129-130.1, 131-132.1, 133, 133.1, 134, 134.1, 135-136.2, 137, 137.1, 138-139.1, 140, 140.1, 141, 141.1, 142-142.2, 143-143.6, 144, 144.1, 145-146.1, 147, 147.1, 148, 148.1, 149-151.1, 152, 152.1, 153, 153.1, 154, 154.1, 155, 155.1, 156-157.2, 158, 158.1, 159, 159.1, 160-161.2, 162, 162.1, 163, 163.1, 164, 164.1, 165-166.1, 167-167.2, 168-168.6, 169, 169.1, 170, 170.1, 171, 171.1, 172, 172.1, 173-175.1, 176, 176.1, 177-178.1, 179, 180</t>
  </si>
  <si>
    <t>128.1</t>
  </si>
  <si>
    <t>136.2</t>
  </si>
  <si>
    <t>139.1</t>
  </si>
  <si>
    <t>140.1</t>
  </si>
  <si>
    <t>142.2</t>
  </si>
  <si>
    <t>143.2</t>
  </si>
  <si>
    <t>143.3</t>
  </si>
  <si>
    <t>143.4</t>
  </si>
  <si>
    <t>143.5</t>
  </si>
  <si>
    <t>143.6</t>
  </si>
  <si>
    <t>146.1</t>
  </si>
  <si>
    <t>155.1</t>
  </si>
  <si>
    <t>161.2</t>
  </si>
  <si>
    <t>163.1</t>
  </si>
  <si>
    <t>164.1</t>
  </si>
  <si>
    <t>167.1</t>
  </si>
  <si>
    <t>167.2</t>
  </si>
  <si>
    <t>168.2</t>
  </si>
  <si>
    <t>168.3</t>
  </si>
  <si>
    <t>168.4</t>
  </si>
  <si>
    <t>168.5</t>
  </si>
  <si>
    <t>168.6</t>
  </si>
  <si>
    <t>169.1</t>
  </si>
  <si>
    <t>170.1</t>
  </si>
  <si>
    <t>171.1</t>
  </si>
  <si>
    <t>175.1</t>
  </si>
  <si>
    <t>176.1</t>
  </si>
  <si>
    <t>178.1</t>
  </si>
  <si>
    <t>ЛС 02-01-01 Поз.: 181-182.1, 183-183.2, 184-184.2</t>
  </si>
  <si>
    <t>183.2</t>
  </si>
  <si>
    <t>184.2</t>
  </si>
  <si>
    <t>ЛС 02-01-01 Поз.: 185-187.2, 188-189.1, 190-190.3, 191-192.3</t>
  </si>
  <si>
    <t>187.2</t>
  </si>
  <si>
    <t>190.1</t>
  </si>
  <si>
    <t>190.2</t>
  </si>
  <si>
    <t>190.3</t>
  </si>
  <si>
    <t>192.3</t>
  </si>
  <si>
    <t>ЛС 02-01-01 Поз.: 193, 193.1, 194, 194.1, 195, 195.1, 196, 196.1, 197, 197.1, 198-199.2, 200-202.2</t>
  </si>
  <si>
    <t>193.1</t>
  </si>
  <si>
    <t>194.1</t>
  </si>
  <si>
    <t>199.2</t>
  </si>
  <si>
    <t>ЛС 02-01-01 Поз.: 203-205.1, 206-206.3, 207, 207.1, 208-209.1</t>
  </si>
  <si>
    <t>205.1</t>
  </si>
  <si>
    <t>206</t>
  </si>
  <si>
    <t>206.1</t>
  </si>
  <si>
    <t>206.2</t>
  </si>
  <si>
    <t>206.3</t>
  </si>
  <si>
    <t>207</t>
  </si>
  <si>
    <t>207.1</t>
  </si>
  <si>
    <t>208</t>
  </si>
  <si>
    <t>209</t>
  </si>
  <si>
    <t>209.1</t>
  </si>
  <si>
    <t>ЛС 02-01-01 Поз.: 210-210.5, 211, 211.1, 212-212.7, 213-213.2</t>
  </si>
  <si>
    <t>210</t>
  </si>
  <si>
    <t>210.1</t>
  </si>
  <si>
    <t>210.2</t>
  </si>
  <si>
    <t>210.3</t>
  </si>
  <si>
    <t>210.4</t>
  </si>
  <si>
    <t>210.5</t>
  </si>
  <si>
    <t>211</t>
  </si>
  <si>
    <t>211.1</t>
  </si>
  <si>
    <t>212</t>
  </si>
  <si>
    <t>212.1</t>
  </si>
  <si>
    <t>212.2</t>
  </si>
  <si>
    <t>212.3</t>
  </si>
  <si>
    <t>212.4</t>
  </si>
  <si>
    <t>212.5</t>
  </si>
  <si>
    <t>212.6</t>
  </si>
  <si>
    <t>212.7</t>
  </si>
  <si>
    <t>213</t>
  </si>
  <si>
    <t>213.1</t>
  </si>
  <si>
    <t>213.2</t>
  </si>
  <si>
    <t>ЛС 02-01-01 Поз.: 214-214.2, 215</t>
  </si>
  <si>
    <t>214</t>
  </si>
  <si>
    <t>214.1</t>
  </si>
  <si>
    <t>214.2</t>
  </si>
  <si>
    <t>215</t>
  </si>
  <si>
    <t>Устройство смывное электронное автоматическое для писсуаров и унитазов наружного монтажа, с инфракрасным датчиком, с внешним подводом воды, электропитанием от батарейки 6 V DC CE-значок, металлический корпус (Оборудование)</t>
  </si>
  <si>
    <t xml:space="preserve">Трубка полиэтиленовая термоусаживаемая, толщина стенки: 1,5-2 мм, внутренний диаметр 18-38 мм, длина трубки 240- 270 мм </t>
  </si>
  <si>
    <t xml:space="preserve">Отводы стальные крутоизогнутые бесшовные приварные (ГОСТ 17375-01): 90 град., наружным диаметром 32 мм, толщиной стенки 2,0 мм </t>
  </si>
  <si>
    <t xml:space="preserve">Переходы стальные концентрические бесшовные приварные (ГОСТ 17378-01), наружным диаметром и толщиной стенки: 57х3,0-32х2,0 мм </t>
  </si>
  <si>
    <t xml:space="preserve">Газонное ограждение </t>
  </si>
  <si>
    <t xml:space="preserve">Резиновое покрытие  </t>
  </si>
  <si>
    <t xml:space="preserve">Контейнер металлический 1,1м3 с крышкой на колесах   </t>
  </si>
  <si>
    <t xml:space="preserve">Контейнерная площадка для сбора мусора  </t>
  </si>
  <si>
    <t>На каждый 1 см изменения толщины оснований добавлять или исключать к расценке 27-07-002-01 (до толщ.10 см)</t>
  </si>
  <si>
    <t>На каждый 1 см изменения толщины оснований добавлять или исключать к расценке 27-07-002-01 (до толщ.20 см)</t>
  </si>
  <si>
    <t>56.68</t>
  </si>
  <si>
    <t>Тренажер: , тип 2 (Оборудование)</t>
  </si>
  <si>
    <t xml:space="preserve">Стенка-турник (Оборудование) </t>
  </si>
  <si>
    <t xml:space="preserve">Тренажер: , тип 1 (Оборудование) </t>
  </si>
  <si>
    <t xml:space="preserve">Тренажер: "Штанга-1", размеры 1450x200x2200 мм (Оборудование) </t>
  </si>
  <si>
    <t>Тренажер: "Волна", размеры 3550х926х2250 мм (Оборудование)</t>
  </si>
  <si>
    <t>Стол со скамьями без навеса на металлических ножках  (Оборудование)</t>
  </si>
  <si>
    <t xml:space="preserve">Спортивный комплекс: 3 турника, 3 шведских стенки; размеры 2900х1900х2500 мм (Оборудование) </t>
  </si>
  <si>
    <t>Качалка (Оборудование)</t>
  </si>
  <si>
    <t>Рукоход: "Волна", размеры 3000x1100x2500 мм (Оборудование)</t>
  </si>
  <si>
    <t xml:space="preserve">Качели: на металлических стойках с гибкой подвеской малые (Оборудование) </t>
  </si>
  <si>
    <t xml:space="preserve">Песочница (Оборудование) </t>
  </si>
  <si>
    <t>Качели Гнездо (Оборудование)</t>
  </si>
  <si>
    <t>58.18</t>
  </si>
  <si>
    <t>58.19</t>
  </si>
  <si>
    <t>58.20</t>
  </si>
  <si>
    <t>ВЗиС</t>
  </si>
  <si>
    <t xml:space="preserve">Итого </t>
  </si>
  <si>
    <t>в том числе:</t>
  </si>
  <si>
    <t>Строительно-монтажные работы, руб.</t>
  </si>
  <si>
    <t>Оборудование, руб.</t>
  </si>
  <si>
    <t>Н(М)ЦК без НДС, руб</t>
  </si>
  <si>
    <t>НДС - 20%, руб.</t>
  </si>
  <si>
    <t>Н(М)ЦК с НДС, руб.</t>
  </si>
  <si>
    <t>Прочие работы, руб.</t>
  </si>
  <si>
    <t>Непредвиденные работы и затраты 1% , руб.</t>
  </si>
  <si>
    <t>Проект сметы контракта</t>
  </si>
  <si>
    <t>на объекте: «Строительство 72 квартирного жилого дома в г. Керчи»</t>
  </si>
  <si>
    <t xml:space="preserve">Приложение № 1 </t>
  </si>
  <si>
    <t xml:space="preserve">к Государственному контракту на завершение строительно-монтажных работ </t>
  </si>
  <si>
    <t>№___________________от___________________</t>
  </si>
  <si>
    <t>Приложение № 6</t>
  </si>
  <si>
    <t>Утверждено приказом № 421 от 4 августа 2020 г. Минстроя РФ</t>
  </si>
  <si>
    <t>Заказчик</t>
  </si>
  <si>
    <t xml:space="preserve">ГКУ " Инвестстрой Республики Крым" </t>
  </si>
  <si>
    <t/>
  </si>
  <si>
    <t>(наименование организации)</t>
  </si>
  <si>
    <t>"Утвержден" "___"______________________2025г</t>
  </si>
  <si>
    <t>Сводный сметный расчет сметной стоимостью 311 643,78 тыс. руб.</t>
  </si>
  <si>
    <t>(ссылка на документ об утверждении)</t>
  </si>
  <si>
    <t>СВОДНЫЙ СМЕТНЫЙ РАСЧЕТ СТОИМОСТИ СТРОИТЕЛЬСТВА № ССРСС</t>
  </si>
  <si>
    <t>«Строительство 72 квартирного жилого дома в г. Керчи»</t>
  </si>
  <si>
    <t>(наименование стройки)</t>
  </si>
  <si>
    <t>Составлен в текущем уровне цен I квартал 2025 года</t>
  </si>
  <si>
    <t>№ п/п</t>
  </si>
  <si>
    <t>Наименование глав, объектов капитального строительства, работ и затрат</t>
  </si>
  <si>
    <t>Сметная стоимость, тыс. руб.</t>
  </si>
  <si>
    <t>Строительных
(ремонтно- строительных, ремонтно- реставрационных) работ</t>
  </si>
  <si>
    <t>монтажных работ</t>
  </si>
  <si>
    <t>оборудования</t>
  </si>
  <si>
    <t>прочих затрат</t>
  </si>
  <si>
    <t>всего</t>
  </si>
  <si>
    <t>Глава 2. Основные объекты строительства</t>
  </si>
  <si>
    <t>ОСР-02-01</t>
  </si>
  <si>
    <t>ОС 02-01 Строительство 72-квартирного жилого дома в г.Керчи ТЦ для НМЦК</t>
  </si>
  <si>
    <t>Итого по Главе 2. "Основные объекты строительства"</t>
  </si>
  <si>
    <t>Глава 4. Объекты энергетического хозяйства</t>
  </si>
  <si>
    <t>Наружное электроснабжение</t>
  </si>
  <si>
    <t>Итого по Главе 4. "Объекты энергетического хозяйства"</t>
  </si>
  <si>
    <t>Глава 5. Объекты транспортного хозяйства и связи</t>
  </si>
  <si>
    <t>Итого по Главе 5. "Объекты транспортного хозяйства и связи"</t>
  </si>
  <si>
    <t>Глава 6. Наружные сети и сооружения водоснабжения, водоотведения, теплоснабжения и газоснабжения</t>
  </si>
  <si>
    <t>06-01</t>
  </si>
  <si>
    <t>ОС 06-01 Наружные сети и сооружения водоснабжения, водоотведения, теплоснабжения и газоснабжения - ТЦ для НМЦК</t>
  </si>
  <si>
    <t>Итого по Главе 6. "Наружные сети и сооружения водоснабжения, водоотведения, теплоснабжения и газоснабжения"</t>
  </si>
  <si>
    <t>Глава 7. Благоустройство и озеленение территории</t>
  </si>
  <si>
    <t>ОСР-07-01</t>
  </si>
  <si>
    <t>Благоустройство и озеленение территории</t>
  </si>
  <si>
    <t>Итого по Главе 7. "Благоустройство и озеленение территории"</t>
  </si>
  <si>
    <t>Итого по Главам 1-7</t>
  </si>
  <si>
    <t>Глава 8. Временные здания и сооружения</t>
  </si>
  <si>
    <t>Приказ от 04.08.2020 № 421/пр в ред. №30/пр от 23.01.2025 п.153, Приказ от 19.06.2020 № 332/пр прил.1 п.48.1</t>
  </si>
  <si>
    <t>Временные здания и сооружения - Многоквартирные дома: жилые дома блокированной застройки, объекты индивидуального жилищного строительства, в том числе со встроенными помещениями (магазинами, поликлиниками и тому подобное) - 1,1%</t>
  </si>
  <si>
    <t>1,1% от 218503770</t>
  </si>
  <si>
    <t>1,1% от 24292910</t>
  </si>
  <si>
    <t>Итого по Главе 8. "Временные здания и сооружения"</t>
  </si>
  <si>
    <t>Итого по Главам 1-8</t>
  </si>
  <si>
    <t>Глава 9. Прочие работы и затраты</t>
  </si>
  <si>
    <t>ЛСР-09-01-01</t>
  </si>
  <si>
    <t>Итого по Главе 9. "Прочие работы и затраты"</t>
  </si>
  <si>
    <t>Итого по Главам 1-9</t>
  </si>
  <si>
    <t>Глава 12. Публичный технологический и ценовой аудит, проектные и изыскательские работы</t>
  </si>
  <si>
    <t>Итого по Главе 12. "Публичный технологический и ценовой аудит, проектные и изыскательские работы"</t>
  </si>
  <si>
    <t>Итого по Главам 1-12</t>
  </si>
  <si>
    <t>Непредвиденные затраты</t>
  </si>
  <si>
    <t>Приказ от 04.08.2020 № 421/пр в ред. №30/пр от 23.01.2025 п.179</t>
  </si>
  <si>
    <t>Непредвиденные затраты  - 1%</t>
  </si>
  <si>
    <t>1% от 220907310</t>
  </si>
  <si>
    <t>1% от 24560130</t>
  </si>
  <si>
    <t>1% от 11072450</t>
  </si>
  <si>
    <t>1% от 591950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</si>
  <si>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</si>
  <si>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</si>
  <si>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</si>
  <si>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Приказ от 04.08.2020 № 421/пр в ред. №30/пр от 23.01.2025 п.180, п. 181, ФЗ РФ от 03.08.2018 № 303-ФЗ</t>
  </si>
  <si>
    <t>НДС - 20% (п. 9,10, 17-19  НДС не облагаются)</t>
  </si>
  <si>
    <t>20% от 223116380</t>
  </si>
  <si>
    <t>20% от 24805730</t>
  </si>
  <si>
    <t>20% от 11183170</t>
  </si>
  <si>
    <t>20% от (597870)</t>
  </si>
  <si>
    <t>Итого "Налоги и обязательные платежи"</t>
  </si>
  <si>
    <t>Итого по сводному расчету</t>
  </si>
  <si>
    <t xml:space="preserve">Руководитель проектной организации </t>
  </si>
  <si>
    <t>Генеральный директор ООО "Капитал"</t>
  </si>
  <si>
    <t>(Генеральный директор ООО "Капитал" Магомедов Г.С.)</t>
  </si>
  <si>
    <t>[подпись (инициалы, фамилия)]</t>
  </si>
  <si>
    <t>Главный инженер проекта</t>
  </si>
  <si>
    <t>(ГИП ООО "Капитал" Мачавариани Р.Ш.)</t>
  </si>
  <si>
    <t>Начальник производственного</t>
  </si>
  <si>
    <t>(ООО "Капитал" Магомедов Г.С.)</t>
  </si>
  <si>
    <t>Директор ДСО ГКУ "Ивестстрой Республики Крым"</t>
  </si>
  <si>
    <t>(Соколов И.В.)</t>
  </si>
  <si>
    <t>[должность, подпись (инициалы, фамилия)]</t>
  </si>
  <si>
    <t>Расчет начальной (максимальной) цены контракта</t>
  </si>
  <si>
    <t>при осуществлении закупок на выполнение подрядных работ</t>
  </si>
  <si>
    <t>по строительству:</t>
  </si>
  <si>
    <t>Основания для расчета:</t>
  </si>
  <si>
    <t>1.</t>
  </si>
  <si>
    <t xml:space="preserve"> Приказ об утверждении проектной документации, включая сводный сметный расчет стоимости строительства от </t>
  </si>
  <si>
    <t>(руб.)</t>
  </si>
  <si>
    <t>Наименование работ и затрат</t>
  </si>
  <si>
    <t>Индекс фактической инфляции</t>
  </si>
  <si>
    <t>Индекс прогнозный инфляции на период выполнения работ</t>
  </si>
  <si>
    <t>Начальная (максимальная) цена контракта с учетом индекса прогнозной инфляции на период выполнения работ</t>
  </si>
  <si>
    <t>Строительно-монтажные работы</t>
  </si>
  <si>
    <t>Стоимость оборудования</t>
  </si>
  <si>
    <t xml:space="preserve"> Временные здания и сооружения - Многоквартирные дома: жилые дома блокированной застройки, объекты индивидуального жилищного строительства, в том числе со встроенными помещениями (магазинами, поликлиниками и тому подобное) - 1,1%</t>
  </si>
  <si>
    <t xml:space="preserve">Затраты, связанные с получением банковской гарантии (НДС не предусмотрен) </t>
  </si>
  <si>
    <t>Резерв средств на непредвиденные работы и затраты (1%)</t>
  </si>
  <si>
    <t>НМЦК без учета НДС (при наличии)</t>
  </si>
  <si>
    <t xml:space="preserve">НДС ( 20 %) (при наличии) </t>
  </si>
  <si>
    <t>НМЦК с учетом НДС (при наличии)</t>
  </si>
  <si>
    <t>Продолжительность строительства</t>
  </si>
  <si>
    <t xml:space="preserve">Начало строительства </t>
  </si>
  <si>
    <t>Окончание строительства</t>
  </si>
  <si>
    <t>Дата формирования НМЦК</t>
  </si>
  <si>
    <t>Уровень цен утверждённой сметной документации</t>
  </si>
  <si>
    <t>1. Расчет индекса фактической инфляции с использованием ИПЦ Росстата</t>
  </si>
  <si>
    <t>2. Расчет индекса прогнозной инфляции</t>
  </si>
  <si>
    <t>Годовые индексы прогнозной инфляции:</t>
  </si>
  <si>
    <t>на 2025 год</t>
  </si>
  <si>
    <t>107,8%</t>
  </si>
  <si>
    <t>на 2026 год</t>
  </si>
  <si>
    <t>105,3%</t>
  </si>
  <si>
    <t>Ежемесячные индексы прогнозной инфляции:</t>
  </si>
  <si>
    <t>¹²√1,078</t>
  </si>
  <si>
    <t>¹²√1,053</t>
  </si>
  <si>
    <t>Индексы прогнозной инфляции на период исполнения контракта:</t>
  </si>
  <si>
    <t>К на 2025 год</t>
  </si>
  <si>
    <t>К на 2026 год</t>
  </si>
  <si>
    <t>Итого индекс прогнозной инфляции:</t>
  </si>
  <si>
    <t>по объекту «Строительство 72 квартирного жилого дома в г. Керчи»</t>
  </si>
  <si>
    <t>КАТЯ ЭТО НАДО СКРЫТЬ!!!</t>
  </si>
  <si>
    <t>Заключение государственного автономного учреждения Республики Крым «Государственная строительная экспертиза»" от 01.07.2025 № 91-1-1-2-036903-2025</t>
  </si>
  <si>
    <r>
      <t xml:space="preserve">Стоимость работ в ценах на дату утверждения сметной документации 
"квартал" 1
"год" </t>
    </r>
    <r>
      <rPr>
        <u/>
        <sz val="12"/>
        <rFont val="Times New Roman"/>
        <family val="1"/>
        <charset val="204"/>
      </rPr>
      <t xml:space="preserve">2025 </t>
    </r>
  </si>
  <si>
    <r>
      <t>Стоимость работ в ценах на дату формирования начальной (максимальной) цены контракта "месяц" август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"год" </t>
    </r>
    <r>
      <rPr>
        <u/>
        <sz val="12"/>
        <rFont val="Times New Roman"/>
        <family val="1"/>
        <charset val="204"/>
      </rPr>
      <t>2025</t>
    </r>
  </si>
  <si>
    <t>8 месяцев</t>
  </si>
  <si>
    <t>Август 2025</t>
  </si>
  <si>
    <t>I квартал 2025 (Март 2025)</t>
  </si>
  <si>
    <t>(1,0063⁴ - 1)/2 + 1</t>
  </si>
  <si>
    <t>Утвержденный сводный сметный расчет стоимости строительства в сумме 
 ______________ руб. в ценах на 1 квартал 2025 года.</t>
  </si>
  <si>
    <t>Апрель 2025 / Март 2025</t>
  </si>
  <si>
    <t>98,37%</t>
  </si>
  <si>
    <t>Май 2025 / Апрель 2025</t>
  </si>
  <si>
    <t>101,01%</t>
  </si>
  <si>
    <t>Июнь 2025 / Май 2025</t>
  </si>
  <si>
    <t>Июль 2025 / Июнь 2025</t>
  </si>
  <si>
    <t>100%</t>
  </si>
  <si>
    <t>Август 2025 / Июль 2025</t>
  </si>
  <si>
    <t>Итого индекс фактической инфляции:</t>
  </si>
  <si>
    <t>0,9837 * 1,0101 * 1,0101 * 1 * 1 = 1,0037</t>
  </si>
  <si>
    <t>Доля сметной стоимости, подлежащая выполнению в 2025г. (2 месяца/8 месяцев)</t>
  </si>
  <si>
    <t>Доля сметной стоимости, подлежащая выполнению в 2026г. (6 месяцев/8 месяцев)</t>
  </si>
  <si>
    <t>1,0063⁴ * (1,0043 + 1,0043⁶)/2</t>
  </si>
  <si>
    <t>Ноябрь 2025</t>
  </si>
  <si>
    <t>Июнь 2026</t>
  </si>
  <si>
    <t>0,25 * 1,0127 + 0,75 * 1,041</t>
  </si>
  <si>
    <t>ИФИ</t>
  </si>
  <si>
    <t>на окончание строительно-монтажных работ на объекте: «Строительство 72 квартирного жилого дома в г. Керчи»</t>
  </si>
  <si>
    <t xml:space="preserve">к Государственному контракту на окончание строительно-монтажных работ </t>
  </si>
  <si>
    <r>
      <t xml:space="preserve">на объекте: «Строительство </t>
    </r>
    <r>
      <rPr>
        <sz val="12"/>
        <color rgb="FF000000"/>
        <rFont val="Times New Roman"/>
        <family val="1"/>
        <charset val="204"/>
      </rPr>
      <t>72 квартирного жилого дома в г. Керчи</t>
    </r>
    <r>
      <rPr>
        <sz val="11"/>
        <color rgb="FF000000"/>
        <rFont val="Times New Roman"/>
        <family val="1"/>
        <charset val="204"/>
      </rPr>
      <t>»</t>
    </r>
  </si>
  <si>
    <t xml:space="preserve">Расчет составил:   </t>
  </si>
  <si>
    <t>(должность, подпись, инициалы, фамилия)</t>
  </si>
  <si>
    <t>Расчет проверил:</t>
  </si>
  <si>
    <t>Главный специалист ОКС №2 ДСО ГКУ "Инвестстрой Республики Крым"________________________</t>
  </si>
  <si>
    <t>/Н.В. Гаврилова/</t>
  </si>
  <si>
    <t>/Д.Р. Муждабаева/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</si>
</sst>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₽_-;\-* #,##0.00\ _₽_-;_-* &quot;-&quot;??\ _₽_-;_-@_-"/>
    <numFmt numFmtId="164" formatCode="0.00000"/>
    <numFmt numFmtId="165" formatCode="#,##0.00_ ;[Red]\-#,##0.00\ "/>
    <numFmt numFmtId="166" formatCode="0.0000"/>
    <numFmt numFmtId="167" formatCode="0.000000"/>
    <numFmt numFmtId="168" formatCode="0.000"/>
    <numFmt numFmtId="169" formatCode="0.0"/>
    <numFmt numFmtId="170" formatCode="#,##0.0000"/>
    <numFmt numFmtId="171" formatCode="#,##0.00000"/>
  </numFmts>
  <fonts count="59" x14ac:knownFonts="1">
    <font>
      <sz val="11"/>
      <color rgb="FF000000"/>
      <name val="Calibri"/>
      <charset val="204"/>
    </font>
    <font>
      <sz val="11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1"/>
      <color rgb="FF000000"/>
      <name val="Calibri"/>
      <family val="2"/>
      <charset val="204"/>
    </font>
    <font>
      <i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i/>
      <sz val="14"/>
      <name val="Arial"/>
      <family val="2"/>
      <charset val="204"/>
    </font>
    <font>
      <sz val="14"/>
      <name val="Arial Cyr"/>
      <charset val="204"/>
    </font>
    <font>
      <sz val="14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name val="Arial"/>
      <charset val="204"/>
    </font>
    <font>
      <b/>
      <sz val="14"/>
      <name val="Arial"/>
      <charset val="204"/>
    </font>
    <font>
      <b/>
      <sz val="9"/>
      <name val="Arial"/>
      <charset val="204"/>
    </font>
    <font>
      <sz val="8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i/>
      <u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9" fillId="0" borderId="0"/>
    <xf numFmtId="0" fontId="22" fillId="0" borderId="0"/>
    <xf numFmtId="43" fontId="3" fillId="0" borderId="0" applyFont="0" applyFill="0" applyBorder="0" applyAlignment="0" applyProtection="0"/>
    <xf numFmtId="0" fontId="39" fillId="0" borderId="0">
      <alignment vertical="top"/>
    </xf>
  </cellStyleXfs>
  <cellXfs count="33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0" fillId="0" borderId="1" xfId="0" applyBorder="1"/>
    <xf numFmtId="0" fontId="4" fillId="0" borderId="1" xfId="0" applyNumberFormat="1" applyFont="1" applyFill="1" applyBorder="1" applyAlignment="1" applyProtection="1">
      <alignment vertical="top"/>
    </xf>
    <xf numFmtId="49" fontId="5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right" vertical="top"/>
    </xf>
    <xf numFmtId="49" fontId="4" fillId="0" borderId="1" xfId="0" applyNumberFormat="1" applyFont="1" applyFill="1" applyBorder="1" applyAlignment="1" applyProtection="1">
      <alignment horizontal="center" vertical="top"/>
    </xf>
    <xf numFmtId="49" fontId="4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center" vertical="top"/>
    </xf>
    <xf numFmtId="165" fontId="4" fillId="0" borderId="1" xfId="0" applyNumberFormat="1" applyFont="1" applyFill="1" applyBorder="1" applyAlignment="1" applyProtection="1">
      <alignment horizontal="right" vertical="top"/>
    </xf>
    <xf numFmtId="4" fontId="4" fillId="0" borderId="1" xfId="0" applyNumberFormat="1" applyFont="1" applyFill="1" applyBorder="1" applyAlignment="1" applyProtection="1">
      <alignment horizontal="right" vertical="top"/>
    </xf>
    <xf numFmtId="166" fontId="4" fillId="0" borderId="1" xfId="0" applyNumberFormat="1" applyFont="1" applyFill="1" applyBorder="1" applyAlignment="1" applyProtection="1">
      <alignment horizontal="center" vertical="top"/>
    </xf>
    <xf numFmtId="167" fontId="4" fillId="0" borderId="1" xfId="0" applyNumberFormat="1" applyFont="1" applyFill="1" applyBorder="1" applyAlignment="1" applyProtection="1">
      <alignment horizontal="center" vertical="top"/>
    </xf>
    <xf numFmtId="168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169" fontId="4" fillId="0" borderId="1" xfId="0" applyNumberFormat="1" applyFont="1" applyFill="1" applyBorder="1" applyAlignment="1" applyProtection="1">
      <alignment horizontal="center" vertical="top"/>
    </xf>
    <xf numFmtId="1" fontId="4" fillId="0" borderId="1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vertical="top"/>
    </xf>
    <xf numFmtId="49" fontId="6" fillId="0" borderId="1" xfId="0" applyNumberFormat="1" applyFont="1" applyFill="1" applyBorder="1" applyAlignment="1" applyProtection="1">
      <alignment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1" fontId="6" fillId="0" borderId="1" xfId="0" applyNumberFormat="1" applyFont="1" applyFill="1" applyBorder="1" applyAlignment="1" applyProtection="1">
      <alignment horizontal="center" vertical="top"/>
    </xf>
    <xf numFmtId="4" fontId="6" fillId="0" borderId="1" xfId="0" applyNumberFormat="1" applyFont="1" applyFill="1" applyBorder="1" applyAlignment="1" applyProtection="1">
      <alignment horizontal="right" vertical="top"/>
    </xf>
    <xf numFmtId="49" fontId="5" fillId="0" borderId="1" xfId="0" applyNumberFormat="1" applyFont="1" applyFill="1" applyBorder="1" applyAlignment="1" applyProtection="1">
      <alignment horizontal="left" vertical="top" wrapText="1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2" borderId="1" xfId="1" applyNumberFormat="1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 vertical="center"/>
    </xf>
    <xf numFmtId="49" fontId="7" fillId="3" borderId="1" xfId="1" applyNumberFormat="1" applyFont="1" applyFill="1" applyBorder="1" applyAlignment="1" applyProtection="1">
      <alignment horizontal="center" vertical="center" wrapText="1"/>
    </xf>
    <xf numFmtId="49" fontId="14" fillId="3" borderId="1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2" fillId="0" borderId="0" xfId="0" applyFont="1"/>
    <xf numFmtId="0" fontId="4" fillId="0" borderId="0" xfId="0" applyFont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/>
    <xf numFmtId="0" fontId="8" fillId="2" borderId="1" xfId="1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/>
    </xf>
    <xf numFmtId="165" fontId="4" fillId="0" borderId="11" xfId="0" applyNumberFormat="1" applyFont="1" applyFill="1" applyBorder="1" applyAlignment="1" applyProtection="1">
      <alignment horizontal="right" vertical="top"/>
    </xf>
    <xf numFmtId="4" fontId="4" fillId="0" borderId="11" xfId="0" applyNumberFormat="1" applyFont="1" applyFill="1" applyBorder="1" applyAlignment="1" applyProtection="1">
      <alignment horizontal="right" vertical="top"/>
    </xf>
    <xf numFmtId="0" fontId="10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3" borderId="1" xfId="1" applyFont="1" applyFill="1" applyBorder="1"/>
    <xf numFmtId="0" fontId="2" fillId="0" borderId="0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11" fillId="2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center"/>
    </xf>
    <xf numFmtId="0" fontId="13" fillId="0" borderId="0" xfId="0" applyFont="1"/>
    <xf numFmtId="0" fontId="7" fillId="5" borderId="1" xfId="1" applyNumberFormat="1" applyFont="1" applyFill="1" applyBorder="1" applyAlignment="1" applyProtection="1">
      <alignment horizontal="center" vertical="center" wrapText="1"/>
    </xf>
    <xf numFmtId="167" fontId="7" fillId="5" borderId="1" xfId="1" applyNumberFormat="1" applyFont="1" applyFill="1" applyBorder="1" applyAlignment="1" applyProtection="1">
      <alignment horizontal="center" vertical="center" wrapText="1"/>
    </xf>
    <xf numFmtId="165" fontId="14" fillId="5" borderId="1" xfId="1" applyNumberFormat="1" applyFont="1" applyFill="1" applyBorder="1" applyAlignment="1" applyProtection="1">
      <alignment horizontal="center" vertical="center" wrapText="1"/>
    </xf>
    <xf numFmtId="165" fontId="7" fillId="5" borderId="1" xfId="1" applyNumberFormat="1" applyFont="1" applyFill="1" applyBorder="1" applyAlignment="1" applyProtection="1">
      <alignment horizontal="center" vertical="center" wrapText="1"/>
    </xf>
    <xf numFmtId="4" fontId="7" fillId="5" borderId="2" xfId="1" applyNumberFormat="1" applyFont="1" applyFill="1" applyBorder="1" applyAlignment="1" applyProtection="1">
      <alignment horizontal="center" vertical="center" wrapText="1"/>
    </xf>
    <xf numFmtId="4" fontId="7" fillId="5" borderId="1" xfId="1" applyNumberFormat="1" applyFont="1" applyFill="1" applyBorder="1" applyAlignment="1" applyProtection="1">
      <alignment horizontal="center" vertical="center" wrapText="1"/>
    </xf>
    <xf numFmtId="0" fontId="10" fillId="0" borderId="0" xfId="1" applyFont="1"/>
    <xf numFmtId="4" fontId="7" fillId="0" borderId="0" xfId="1" applyNumberFormat="1" applyFont="1" applyFill="1" applyBorder="1" applyAlignment="1" applyProtection="1">
      <alignment horizontal="right" vertical="top" wrapText="1"/>
    </xf>
    <xf numFmtId="49" fontId="7" fillId="3" borderId="1" xfId="0" applyNumberFormat="1" applyFont="1" applyFill="1" applyBorder="1" applyAlignment="1" applyProtection="1">
      <alignment vertical="top" wrapText="1"/>
    </xf>
    <xf numFmtId="0" fontId="11" fillId="3" borderId="1" xfId="0" applyFont="1" applyFill="1" applyBorder="1"/>
    <xf numFmtId="49" fontId="9" fillId="3" borderId="1" xfId="0" applyNumberFormat="1" applyFont="1" applyFill="1" applyBorder="1" applyAlignment="1" applyProtection="1">
      <alignment vertical="top" wrapText="1"/>
    </xf>
    <xf numFmtId="0" fontId="12" fillId="3" borderId="1" xfId="0" applyFont="1" applyFill="1" applyBorder="1"/>
    <xf numFmtId="0" fontId="11" fillId="0" borderId="0" xfId="0" applyFont="1"/>
    <xf numFmtId="49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49" fontId="16" fillId="0" borderId="1" xfId="0" applyNumberFormat="1" applyFont="1" applyFill="1" applyBorder="1" applyAlignment="1" applyProtection="1">
      <alignment horizontal="right" vertical="top"/>
    </xf>
    <xf numFmtId="49" fontId="16" fillId="0" borderId="1" xfId="0" applyNumberFormat="1" applyFont="1" applyFill="1" applyBorder="1" applyAlignment="1" applyProtection="1">
      <alignment horizontal="center" vertical="top" wrapText="1"/>
    </xf>
    <xf numFmtId="49" fontId="16" fillId="0" borderId="1" xfId="0" applyNumberFormat="1" applyFont="1" applyFill="1" applyBorder="1" applyAlignment="1" applyProtection="1">
      <alignment horizontal="center" vertical="top"/>
    </xf>
    <xf numFmtId="49" fontId="16" fillId="0" borderId="1" xfId="0" applyNumberFormat="1" applyFont="1" applyFill="1" applyBorder="1" applyAlignment="1" applyProtection="1">
      <alignment horizontal="left" vertical="top" wrapText="1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1" fontId="16" fillId="0" borderId="1" xfId="0" applyNumberFormat="1" applyFont="1" applyFill="1" applyBorder="1" applyAlignment="1" applyProtection="1">
      <alignment horizontal="center" vertical="top"/>
    </xf>
    <xf numFmtId="165" fontId="16" fillId="0" borderId="1" xfId="0" applyNumberFormat="1" applyFont="1" applyFill="1" applyBorder="1" applyAlignment="1" applyProtection="1">
      <alignment horizontal="right" vertical="top"/>
    </xf>
    <xf numFmtId="4" fontId="16" fillId="0" borderId="1" xfId="0" applyNumberFormat="1" applyFont="1" applyFill="1" applyBorder="1" applyAlignment="1" applyProtection="1">
      <alignment horizontal="right" vertical="top"/>
    </xf>
    <xf numFmtId="0" fontId="16" fillId="0" borderId="1" xfId="0" applyFont="1" applyBorder="1"/>
    <xf numFmtId="0" fontId="17" fillId="0" borderId="0" xfId="0" applyFont="1"/>
    <xf numFmtId="4" fontId="7" fillId="3" borderId="1" xfId="0" applyNumberFormat="1" applyFont="1" applyFill="1" applyBorder="1" applyAlignment="1" applyProtection="1">
      <alignment horizontal="center" vertical="top" wrapText="1"/>
    </xf>
    <xf numFmtId="169" fontId="16" fillId="0" borderId="1" xfId="0" applyNumberFormat="1" applyFont="1" applyFill="1" applyBorder="1" applyAlignment="1" applyProtection="1">
      <alignment horizontal="center" vertical="top"/>
    </xf>
    <xf numFmtId="4" fontId="13" fillId="0" borderId="0" xfId="0" applyNumberFormat="1" applyFont="1"/>
    <xf numFmtId="0" fontId="3" fillId="0" borderId="0" xfId="0" applyFont="1"/>
    <xf numFmtId="4" fontId="11" fillId="3" borderId="1" xfId="0" applyNumberFormat="1" applyFont="1" applyFill="1" applyBorder="1"/>
    <xf numFmtId="49" fontId="11" fillId="0" borderId="1" xfId="0" applyNumberFormat="1" applyFont="1" applyFill="1" applyBorder="1" applyAlignment="1" applyProtection="1">
      <alignment horizontal="right" vertical="top"/>
    </xf>
    <xf numFmtId="49" fontId="11" fillId="0" borderId="1" xfId="0" applyNumberFormat="1" applyFont="1" applyFill="1" applyBorder="1" applyAlignment="1" applyProtection="1">
      <alignment horizontal="center" vertical="top"/>
    </xf>
    <xf numFmtId="49" fontId="11" fillId="0" borderId="1" xfId="0" applyNumberFormat="1" applyFont="1" applyFill="1" applyBorder="1" applyAlignment="1" applyProtection="1">
      <alignment horizontal="left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164" fontId="11" fillId="0" borderId="1" xfId="0" applyNumberFormat="1" applyFont="1" applyFill="1" applyBorder="1" applyAlignment="1" applyProtection="1">
      <alignment horizontal="center" vertical="top"/>
    </xf>
    <xf numFmtId="168" fontId="11" fillId="0" borderId="1" xfId="0" applyNumberFormat="1" applyFont="1" applyFill="1" applyBorder="1" applyAlignment="1" applyProtection="1">
      <alignment horizontal="center" vertical="top"/>
    </xf>
    <xf numFmtId="166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49" fontId="18" fillId="0" borderId="1" xfId="0" applyNumberFormat="1" applyFont="1" applyFill="1" applyBorder="1" applyAlignment="1" applyProtection="1">
      <alignment vertical="top" wrapText="1"/>
    </xf>
    <xf numFmtId="167" fontId="11" fillId="0" borderId="1" xfId="0" applyNumberFormat="1" applyFont="1" applyFill="1" applyBorder="1" applyAlignment="1" applyProtection="1">
      <alignment horizontal="center" vertical="top"/>
    </xf>
    <xf numFmtId="2" fontId="11" fillId="0" borderId="1" xfId="0" applyNumberFormat="1" applyFont="1" applyFill="1" applyBorder="1" applyAlignment="1" applyProtection="1">
      <alignment horizontal="center" vertical="top"/>
    </xf>
    <xf numFmtId="1" fontId="11" fillId="0" borderId="1" xfId="0" applyNumberFormat="1" applyFont="1" applyFill="1" applyBorder="1" applyAlignment="1" applyProtection="1">
      <alignment horizontal="center" vertical="top"/>
    </xf>
    <xf numFmtId="169" fontId="11" fillId="0" borderId="1" xfId="0" applyNumberFormat="1" applyFont="1" applyFill="1" applyBorder="1" applyAlignment="1" applyProtection="1">
      <alignment horizontal="center" vertical="top"/>
    </xf>
    <xf numFmtId="49" fontId="7" fillId="0" borderId="1" xfId="0" applyNumberFormat="1" applyFont="1" applyFill="1" applyBorder="1" applyAlignment="1" applyProtection="1">
      <alignment vertical="top"/>
    </xf>
    <xf numFmtId="49" fontId="7" fillId="0" borderId="1" xfId="0" applyNumberFormat="1" applyFont="1" applyFill="1" applyBorder="1" applyAlignment="1" applyProtection="1">
      <alignment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1" fontId="7" fillId="0" borderId="1" xfId="0" applyNumberFormat="1" applyFont="1" applyFill="1" applyBorder="1" applyAlignment="1" applyProtection="1">
      <alignment horizontal="center" vertical="top"/>
    </xf>
    <xf numFmtId="4" fontId="4" fillId="0" borderId="1" xfId="0" applyNumberFormat="1" applyFont="1" applyFill="1" applyBorder="1" applyAlignment="1" applyProtection="1">
      <alignment horizontal="right" vertical="top" wrapText="1"/>
    </xf>
    <xf numFmtId="4" fontId="4" fillId="0" borderId="1" xfId="0" applyNumberFormat="1" applyFont="1" applyFill="1" applyBorder="1" applyAlignment="1" applyProtection="1">
      <alignment vertical="top" wrapText="1"/>
    </xf>
    <xf numFmtId="4" fontId="8" fillId="2" borderId="1" xfId="1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/>
    <xf numFmtId="4" fontId="11" fillId="3" borderId="1" xfId="0" applyNumberFormat="1" applyFont="1" applyFill="1" applyBorder="1" applyAlignment="1" applyProtection="1">
      <alignment horizontal="center" vertical="top" wrapText="1"/>
    </xf>
    <xf numFmtId="4" fontId="19" fillId="5" borderId="1" xfId="1" applyNumberFormat="1" applyFont="1" applyFill="1" applyBorder="1" applyAlignment="1" applyProtection="1">
      <alignment horizontal="center" vertical="center" wrapText="1"/>
    </xf>
    <xf numFmtId="4" fontId="11" fillId="3" borderId="1" xfId="0" applyNumberFormat="1" applyFont="1" applyFill="1" applyBorder="1" applyAlignment="1" applyProtection="1">
      <alignment horizontal="center" vertical="center" wrapText="1"/>
    </xf>
    <xf numFmtId="4" fontId="11" fillId="3" borderId="1" xfId="0" applyNumberFormat="1" applyFont="1" applyFill="1" applyBorder="1" applyAlignment="1" applyProtection="1">
      <alignment vertical="top" wrapText="1"/>
    </xf>
    <xf numFmtId="4" fontId="20" fillId="5" borderId="1" xfId="1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left" vertical="top" wrapText="1"/>
    </xf>
    <xf numFmtId="4" fontId="11" fillId="5" borderId="1" xfId="1" applyNumberFormat="1" applyFont="1" applyFill="1" applyBorder="1" applyAlignment="1" applyProtection="1">
      <alignment horizontal="center" vertical="center" wrapText="1"/>
    </xf>
    <xf numFmtId="4" fontId="19" fillId="3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right"/>
    </xf>
    <xf numFmtId="2" fontId="16" fillId="0" borderId="1" xfId="0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1" applyBorder="1" applyAlignment="1">
      <alignment horizontal="center" vertical="center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0" fontId="23" fillId="0" borderId="3" xfId="2" applyFont="1" applyFill="1" applyBorder="1" applyAlignment="1">
      <alignment horizontal="center" vertical="top"/>
    </xf>
    <xf numFmtId="4" fontId="21" fillId="0" borderId="4" xfId="2" applyNumberFormat="1" applyFont="1" applyFill="1" applyBorder="1" applyAlignment="1">
      <alignment horizontal="center" vertical="center"/>
    </xf>
    <xf numFmtId="4" fontId="24" fillId="0" borderId="0" xfId="2" applyNumberFormat="1" applyFont="1" applyFill="1"/>
    <xf numFmtId="0" fontId="25" fillId="0" borderId="0" xfId="1" applyNumberFormat="1" applyFont="1" applyFill="1" applyBorder="1" applyAlignment="1" applyProtection="1">
      <alignment horizontal="center" vertical="center"/>
    </xf>
    <xf numFmtId="4" fontId="23" fillId="0" borderId="4" xfId="2" applyNumberFormat="1" applyFont="1" applyFill="1" applyBorder="1" applyAlignment="1">
      <alignment horizontal="center" vertical="top"/>
    </xf>
    <xf numFmtId="4" fontId="24" fillId="0" borderId="1" xfId="2" applyNumberFormat="1" applyFont="1" applyFill="1" applyBorder="1"/>
    <xf numFmtId="4" fontId="18" fillId="0" borderId="1" xfId="1" applyNumberFormat="1" applyFont="1" applyFill="1" applyBorder="1" applyAlignment="1" applyProtection="1">
      <alignment horizontal="center" vertical="center"/>
    </xf>
    <xf numFmtId="4" fontId="25" fillId="0" borderId="1" xfId="1" applyNumberFormat="1" applyFont="1" applyFill="1" applyBorder="1" applyAlignment="1" applyProtection="1">
      <alignment horizontal="center" vertical="center"/>
    </xf>
    <xf numFmtId="0" fontId="21" fillId="0" borderId="4" xfId="2" applyFont="1" applyFill="1" applyBorder="1" applyAlignment="1">
      <alignment horizontal="left" vertical="top" wrapText="1"/>
    </xf>
    <xf numFmtId="0" fontId="25" fillId="0" borderId="1" xfId="1" applyNumberFormat="1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>
      <alignment horizontal="left" vertical="top" wrapText="1"/>
    </xf>
    <xf numFmtId="4" fontId="8" fillId="0" borderId="4" xfId="2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>
      <alignment horizontal="left" vertical="center" wrapText="1"/>
    </xf>
    <xf numFmtId="4" fontId="24" fillId="0" borderId="1" xfId="2" applyNumberFormat="1" applyFont="1" applyFill="1" applyBorder="1" applyAlignment="1">
      <alignment vertical="center"/>
    </xf>
    <xf numFmtId="49" fontId="26" fillId="0" borderId="3" xfId="4" applyNumberFormat="1" applyFont="1" applyFill="1" applyBorder="1" applyAlignment="1">
      <alignment vertical="center"/>
    </xf>
    <xf numFmtId="49" fontId="26" fillId="0" borderId="3" xfId="4" applyNumberFormat="1" applyFont="1" applyFill="1" applyBorder="1" applyAlignment="1">
      <alignment horizontal="center" vertical="center"/>
    </xf>
    <xf numFmtId="49" fontId="26" fillId="0" borderId="4" xfId="4" applyNumberFormat="1" applyFont="1" applyFill="1" applyBorder="1" applyAlignment="1">
      <alignment vertical="center"/>
    </xf>
    <xf numFmtId="49" fontId="26" fillId="0" borderId="4" xfId="2" applyNumberFormat="1" applyFont="1" applyFill="1" applyBorder="1" applyAlignment="1">
      <alignment vertical="center"/>
    </xf>
    <xf numFmtId="4" fontId="8" fillId="3" borderId="1" xfId="1" applyNumberFormat="1" applyFont="1" applyFill="1" applyBorder="1" applyAlignment="1" applyProtection="1">
      <alignment horizontal="center" vertical="center" wrapText="1"/>
    </xf>
    <xf numFmtId="49" fontId="8" fillId="3" borderId="1" xfId="1" applyNumberFormat="1" applyFont="1" applyFill="1" applyBorder="1" applyAlignment="1" applyProtection="1">
      <alignment horizontal="center" vertical="center" wrapText="1"/>
    </xf>
    <xf numFmtId="4" fontId="27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1" fillId="0" borderId="0" xfId="5" applyNumberFormat="1" applyFont="1" applyFill="1" applyBorder="1" applyAlignment="1" applyProtection="1"/>
    <xf numFmtId="0" fontId="1" fillId="0" borderId="0" xfId="5" applyNumberFormat="1" applyFont="1" applyFill="1" applyBorder="1" applyAlignment="1" applyProtection="1">
      <alignment wrapText="1"/>
    </xf>
    <xf numFmtId="0" fontId="29" fillId="0" borderId="0" xfId="0" applyNumberFormat="1" applyFont="1" applyFill="1" applyBorder="1" applyAlignment="1" applyProtection="1"/>
    <xf numFmtId="4" fontId="29" fillId="0" borderId="0" xfId="0" applyNumberFormat="1" applyFont="1" applyFill="1" applyBorder="1" applyAlignment="1" applyProtection="1"/>
    <xf numFmtId="0" fontId="30" fillId="0" borderId="0" xfId="0" applyFont="1" applyAlignment="1">
      <alignment horizontal="right" vertical="center"/>
    </xf>
    <xf numFmtId="0" fontId="4" fillId="0" borderId="4" xfId="1" applyNumberFormat="1" applyFont="1" applyFill="1" applyBorder="1" applyAlignment="1" applyProtection="1">
      <alignment horizontal="left" vertical="center" wrapText="1"/>
    </xf>
    <xf numFmtId="49" fontId="26" fillId="0" borderId="3" xfId="4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right"/>
    </xf>
    <xf numFmtId="0" fontId="31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wrapText="1"/>
    </xf>
    <xf numFmtId="0" fontId="31" fillId="0" borderId="0" xfId="0" applyNumberFormat="1" applyFont="1" applyFill="1" applyBorder="1" applyAlignment="1" applyProtection="1">
      <alignment horizontal="center"/>
    </xf>
    <xf numFmtId="0" fontId="33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>
      <alignment vertical="top"/>
    </xf>
    <xf numFmtId="0" fontId="32" fillId="0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horizontal="left"/>
    </xf>
    <xf numFmtId="0" fontId="36" fillId="0" borderId="1" xfId="0" applyNumberFormat="1" applyFont="1" applyFill="1" applyBorder="1" applyAlignment="1" applyProtection="1">
      <alignment horizontal="center" vertical="top" wrapText="1"/>
    </xf>
    <xf numFmtId="0" fontId="37" fillId="0" borderId="0" xfId="0" applyNumberFormat="1" applyFont="1" applyFill="1" applyBorder="1" applyAlignment="1" applyProtection="1">
      <alignment wrapText="1"/>
    </xf>
    <xf numFmtId="1" fontId="36" fillId="0" borderId="1" xfId="0" applyNumberFormat="1" applyFont="1" applyFill="1" applyBorder="1" applyAlignment="1" applyProtection="1">
      <alignment horizontal="center" vertical="top" wrapText="1"/>
    </xf>
    <xf numFmtId="0" fontId="36" fillId="0" borderId="1" xfId="0" applyNumberFormat="1" applyFont="1" applyFill="1" applyBorder="1" applyAlignment="1" applyProtection="1">
      <alignment horizontal="left" vertical="top" wrapText="1"/>
    </xf>
    <xf numFmtId="4" fontId="36" fillId="0" borderId="1" xfId="0" applyNumberFormat="1" applyFont="1" applyFill="1" applyBorder="1" applyAlignment="1" applyProtection="1">
      <alignment horizontal="right" vertical="top" wrapText="1"/>
    </xf>
    <xf numFmtId="0" fontId="38" fillId="0" borderId="1" xfId="0" applyNumberFormat="1" applyFont="1" applyFill="1" applyBorder="1" applyAlignment="1" applyProtection="1"/>
    <xf numFmtId="4" fontId="38" fillId="0" borderId="1" xfId="0" applyNumberFormat="1" applyFont="1" applyFill="1" applyBorder="1" applyAlignment="1" applyProtection="1">
      <alignment horizontal="right" vertical="top" wrapText="1"/>
    </xf>
    <xf numFmtId="4" fontId="38" fillId="0" borderId="1" xfId="0" applyNumberFormat="1" applyFont="1" applyFill="1" applyBorder="1" applyAlignment="1" applyProtection="1">
      <alignment horizontal="right" vertical="top"/>
    </xf>
    <xf numFmtId="0" fontId="38" fillId="0" borderId="0" xfId="0" applyNumberFormat="1" applyFont="1" applyFill="1" applyBorder="1" applyAlignment="1" applyProtection="1">
      <alignment wrapText="1"/>
    </xf>
    <xf numFmtId="0" fontId="33" fillId="0" borderId="0" xfId="0" applyNumberFormat="1" applyFont="1" applyFill="1" applyBorder="1" applyAlignment="1" applyProtection="1">
      <alignment wrapText="1"/>
    </xf>
    <xf numFmtId="0" fontId="31" fillId="0" borderId="0" xfId="0" applyNumberFormat="1" applyFont="1" applyFill="1" applyBorder="1" applyAlignment="1" applyProtection="1">
      <alignment horizontal="left" vertical="top"/>
    </xf>
    <xf numFmtId="0" fontId="31" fillId="0" borderId="0" xfId="0" applyNumberFormat="1" applyFont="1" applyFill="1" applyBorder="1" applyAlignment="1" applyProtection="1">
      <alignment vertical="top"/>
    </xf>
    <xf numFmtId="0" fontId="36" fillId="0" borderId="0" xfId="0" applyNumberFormat="1" applyFont="1" applyFill="1" applyBorder="1" applyAlignment="1" applyProtection="1">
      <alignment vertical="top" wrapText="1"/>
    </xf>
    <xf numFmtId="0" fontId="31" fillId="0" borderId="0" xfId="0" applyNumberFormat="1" applyFont="1" applyFill="1" applyBorder="1" applyAlignment="1" applyProtection="1">
      <alignment vertical="top" wrapText="1"/>
    </xf>
    <xf numFmtId="0" fontId="36" fillId="0" borderId="0" xfId="0" applyNumberFormat="1" applyFont="1" applyFill="1" applyBorder="1" applyAlignment="1" applyProtection="1">
      <alignment vertical="top"/>
    </xf>
    <xf numFmtId="0" fontId="31" fillId="0" borderId="0" xfId="0" applyNumberFormat="1" applyFont="1" applyFill="1" applyBorder="1" applyAlignment="1" applyProtection="1">
      <alignment horizontal="center" vertical="top"/>
    </xf>
    <xf numFmtId="0" fontId="36" fillId="0" borderId="0" xfId="0" applyNumberFormat="1" applyFont="1" applyFill="1" applyBorder="1" applyAlignment="1" applyProtection="1">
      <alignment horizontal="center" vertical="top" wrapText="1"/>
    </xf>
    <xf numFmtId="0" fontId="36" fillId="0" borderId="0" xfId="0" applyNumberFormat="1" applyFont="1" applyFill="1" applyBorder="1" applyAlignment="1" applyProtection="1">
      <alignment horizontal="center" vertical="top"/>
    </xf>
    <xf numFmtId="0" fontId="31" fillId="0" borderId="14" xfId="0" applyNumberFormat="1" applyFont="1" applyFill="1" applyBorder="1" applyAlignment="1" applyProtection="1">
      <alignment horizontal="left" vertical="top"/>
    </xf>
    <xf numFmtId="0" fontId="36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wrapText="1"/>
    </xf>
    <xf numFmtId="0" fontId="39" fillId="0" borderId="0" xfId="6"/>
    <xf numFmtId="0" fontId="40" fillId="0" borderId="0" xfId="7" applyFont="1"/>
    <xf numFmtId="0" fontId="22" fillId="0" borderId="0" xfId="7"/>
    <xf numFmtId="0" fontId="42" fillId="0" borderId="0" xfId="7" applyFont="1"/>
    <xf numFmtId="0" fontId="22" fillId="4" borderId="0" xfId="7" applyFont="1" applyFill="1"/>
    <xf numFmtId="0" fontId="22" fillId="4" borderId="0" xfId="7" applyFill="1"/>
    <xf numFmtId="0" fontId="42" fillId="0" borderId="0" xfId="7" applyFont="1" applyAlignment="1">
      <alignment vertical="top" wrapText="1"/>
    </xf>
    <xf numFmtId="0" fontId="42" fillId="0" borderId="0" xfId="7" applyFont="1" applyAlignment="1">
      <alignment vertical="top"/>
    </xf>
    <xf numFmtId="0" fontId="22" fillId="0" borderId="0" xfId="7" applyAlignment="1">
      <alignment wrapText="1"/>
    </xf>
    <xf numFmtId="0" fontId="44" fillId="0" borderId="0" xfId="7" applyFont="1"/>
    <xf numFmtId="0" fontId="40" fillId="0" borderId="0" xfId="7" applyFont="1" applyAlignment="1">
      <alignment horizontal="right" vertical="top" wrapText="1"/>
    </xf>
    <xf numFmtId="0" fontId="40" fillId="0" borderId="0" xfId="7" applyFont="1" applyAlignment="1">
      <alignment vertical="top" wrapText="1"/>
    </xf>
    <xf numFmtId="0" fontId="22" fillId="0" borderId="0" xfId="7" applyFont="1" applyAlignment="1">
      <alignment wrapText="1"/>
    </xf>
    <xf numFmtId="0" fontId="40" fillId="0" borderId="0" xfId="7" applyFont="1" applyAlignment="1">
      <alignment horizontal="right"/>
    </xf>
    <xf numFmtId="0" fontId="40" fillId="0" borderId="1" xfId="7" applyFont="1" applyBorder="1" applyAlignment="1">
      <alignment horizontal="center" vertical="center" wrapText="1"/>
    </xf>
    <xf numFmtId="0" fontId="39" fillId="0" borderId="0" xfId="9">
      <alignment vertical="top"/>
    </xf>
    <xf numFmtId="0" fontId="27" fillId="0" borderId="1" xfId="7" applyFont="1" applyBorder="1" applyAlignment="1">
      <alignment horizontal="center" vertical="center" wrapText="1"/>
    </xf>
    <xf numFmtId="0" fontId="40" fillId="0" borderId="1" xfId="7" applyFont="1" applyBorder="1" applyAlignment="1">
      <alignment horizontal="left" vertical="center" wrapText="1"/>
    </xf>
    <xf numFmtId="4" fontId="40" fillId="6" borderId="1" xfId="7" applyNumberFormat="1" applyFont="1" applyFill="1" applyBorder="1" applyAlignment="1">
      <alignment vertical="center" wrapText="1"/>
    </xf>
    <xf numFmtId="4" fontId="40" fillId="0" borderId="1" xfId="7" applyNumberFormat="1" applyFont="1" applyBorder="1" applyAlignment="1">
      <alignment vertical="center" wrapText="1"/>
    </xf>
    <xf numFmtId="170" fontId="40" fillId="0" borderId="1" xfId="7" applyNumberFormat="1" applyFont="1" applyBorder="1" applyAlignment="1">
      <alignment horizontal="right" vertical="center" wrapText="1"/>
    </xf>
    <xf numFmtId="4" fontId="22" fillId="0" borderId="0" xfId="7" applyNumberFormat="1"/>
    <xf numFmtId="0" fontId="40" fillId="0" borderId="11" xfId="7" applyFont="1" applyBorder="1" applyAlignment="1">
      <alignment horizontal="left" vertical="center" wrapText="1"/>
    </xf>
    <xf numFmtId="4" fontId="40" fillId="0" borderId="11" xfId="7" applyNumberFormat="1" applyFont="1" applyFill="1" applyBorder="1" applyAlignment="1">
      <alignment vertical="center" wrapText="1"/>
    </xf>
    <xf numFmtId="4" fontId="40" fillId="0" borderId="11" xfId="7" applyNumberFormat="1" applyFont="1" applyBorder="1" applyAlignment="1">
      <alignment vertical="center" wrapText="1"/>
    </xf>
    <xf numFmtId="170" fontId="40" fillId="0" borderId="11" xfId="7" applyNumberFormat="1" applyFont="1" applyBorder="1" applyAlignment="1">
      <alignment horizontal="right" vertical="center" wrapText="1"/>
    </xf>
    <xf numFmtId="171" fontId="40" fillId="0" borderId="1" xfId="7" applyNumberFormat="1" applyFont="1" applyBorder="1" applyAlignment="1">
      <alignment vertical="center" wrapText="1"/>
    </xf>
    <xf numFmtId="43" fontId="22" fillId="0" borderId="0" xfId="8" applyFont="1"/>
    <xf numFmtId="4" fontId="47" fillId="0" borderId="0" xfId="7" applyNumberFormat="1" applyFont="1"/>
    <xf numFmtId="4" fontId="48" fillId="0" borderId="0" xfId="7" applyNumberFormat="1" applyFont="1"/>
    <xf numFmtId="2" fontId="48" fillId="0" borderId="0" xfId="7" applyNumberFormat="1" applyFont="1"/>
    <xf numFmtId="4" fontId="40" fillId="0" borderId="15" xfId="7" applyNumberFormat="1" applyFont="1" applyBorder="1" applyAlignment="1">
      <alignment vertical="center" wrapText="1"/>
    </xf>
    <xf numFmtId="0" fontId="49" fillId="0" borderId="0" xfId="6" applyFont="1"/>
    <xf numFmtId="0" fontId="50" fillId="0" borderId="0" xfId="7" applyFont="1" applyBorder="1" applyAlignment="1">
      <alignment horizontal="left" vertical="center" wrapText="1"/>
    </xf>
    <xf numFmtId="4" fontId="50" fillId="0" borderId="0" xfId="7" applyNumberFormat="1" applyFont="1" applyBorder="1" applyAlignment="1">
      <alignment horizontal="center" vertical="center" wrapText="1"/>
    </xf>
    <xf numFmtId="0" fontId="49" fillId="0" borderId="0" xfId="7" applyFont="1"/>
    <xf numFmtId="4" fontId="49" fillId="0" borderId="0" xfId="7" applyNumberFormat="1" applyFont="1" applyBorder="1" applyAlignment="1">
      <alignment vertical="center" wrapText="1"/>
    </xf>
    <xf numFmtId="0" fontId="49" fillId="0" borderId="0" xfId="7" applyFont="1" applyAlignment="1">
      <alignment wrapText="1"/>
    </xf>
    <xf numFmtId="49" fontId="50" fillId="0" borderId="0" xfId="7" applyNumberFormat="1" applyFont="1" applyBorder="1" applyAlignment="1">
      <alignment horizontal="center" vertical="center" wrapText="1"/>
    </xf>
    <xf numFmtId="4" fontId="49" fillId="0" borderId="0" xfId="7" applyNumberFormat="1" applyFont="1"/>
    <xf numFmtId="0" fontId="51" fillId="0" borderId="0" xfId="5" applyNumberFormat="1" applyFont="1" applyFill="1" applyBorder="1" applyAlignment="1" applyProtection="1">
      <alignment vertical="top"/>
    </xf>
    <xf numFmtId="0" fontId="27" fillId="0" borderId="0" xfId="7" applyFont="1" applyBorder="1" applyAlignment="1">
      <alignment horizontal="left" vertical="center" wrapText="1"/>
    </xf>
    <xf numFmtId="0" fontId="40" fillId="0" borderId="0" xfId="7" applyFont="1" applyBorder="1" applyAlignment="1">
      <alignment horizontal="right" vertical="center" wrapText="1"/>
    </xf>
    <xf numFmtId="0" fontId="40" fillId="0" borderId="0" xfId="7" applyFont="1" applyBorder="1" applyAlignment="1">
      <alignment horizontal="center" vertical="center" wrapText="1"/>
    </xf>
    <xf numFmtId="0" fontId="53" fillId="0" borderId="0" xfId="5" applyNumberFormat="1" applyFont="1" applyFill="1" applyBorder="1" applyAlignment="1" applyProtection="1">
      <alignment vertical="top"/>
    </xf>
    <xf numFmtId="166" fontId="51" fillId="0" borderId="0" xfId="0" applyNumberFormat="1" applyFont="1" applyFill="1" applyBorder="1" applyAlignment="1" applyProtection="1">
      <alignment horizontal="center"/>
    </xf>
    <xf numFmtId="0" fontId="52" fillId="0" borderId="0" xfId="5" applyNumberFormat="1" applyFont="1" applyFill="1" applyBorder="1" applyAlignment="1" applyProtection="1">
      <alignment horizontal="center" vertical="top"/>
    </xf>
    <xf numFmtId="0" fontId="52" fillId="0" borderId="0" xfId="5" applyNumberFormat="1" applyFont="1" applyFill="1" applyBorder="1" applyAlignment="1" applyProtection="1">
      <alignment horizontal="right" wrapText="1"/>
    </xf>
    <xf numFmtId="0" fontId="52" fillId="0" borderId="0" xfId="5" applyNumberFormat="1" applyFont="1" applyFill="1" applyBorder="1" applyAlignment="1" applyProtection="1"/>
    <xf numFmtId="0" fontId="22" fillId="0" borderId="0" xfId="2"/>
    <xf numFmtId="0" fontId="6" fillId="0" borderId="0" xfId="5" applyNumberFormat="1" applyFont="1" applyFill="1" applyBorder="1" applyAlignment="1" applyProtection="1">
      <alignment horizontal="left" vertical="top"/>
    </xf>
    <xf numFmtId="0" fontId="53" fillId="0" borderId="0" xfId="5" applyNumberFormat="1" applyFont="1" applyFill="1" applyBorder="1" applyAlignment="1" applyProtection="1">
      <alignment horizontal="left" vertical="top"/>
    </xf>
    <xf numFmtId="0" fontId="53" fillId="0" borderId="0" xfId="5" applyNumberFormat="1" applyFont="1" applyFill="1" applyBorder="1" applyAlignment="1" applyProtection="1">
      <alignment horizontal="right" vertical="top"/>
    </xf>
    <xf numFmtId="10" fontId="53" fillId="0" borderId="0" xfId="5" applyNumberFormat="1" applyFont="1" applyFill="1" applyBorder="1" applyAlignment="1" applyProtection="1">
      <alignment horizontal="right" vertical="top"/>
    </xf>
    <xf numFmtId="0" fontId="53" fillId="0" borderId="0" xfId="5" applyNumberFormat="1" applyFont="1" applyFill="1" applyBorder="1" applyAlignment="1" applyProtection="1">
      <alignment horizontal="center" vertical="top"/>
    </xf>
    <xf numFmtId="0" fontId="6" fillId="0" borderId="0" xfId="5" applyFont="1" applyAlignment="1">
      <alignment horizontal="left" vertical="top" wrapText="1"/>
    </xf>
    <xf numFmtId="0" fontId="54" fillId="0" borderId="0" xfId="5" applyNumberFormat="1" applyFont="1" applyFill="1" applyBorder="1" applyAlignment="1" applyProtection="1">
      <alignment vertical="top"/>
    </xf>
    <xf numFmtId="0" fontId="39" fillId="0" borderId="0" xfId="6" applyAlignment="1">
      <alignment wrapText="1"/>
    </xf>
    <xf numFmtId="166" fontId="39" fillId="0" borderId="0" xfId="6" applyNumberFormat="1"/>
    <xf numFmtId="0" fontId="55" fillId="0" borderId="1" xfId="7" applyFont="1" applyBorder="1" applyAlignment="1">
      <alignment horizontal="center" vertical="center" wrapText="1"/>
    </xf>
    <xf numFmtId="0" fontId="55" fillId="0" borderId="11" xfId="7" applyFont="1" applyBorder="1" applyAlignment="1">
      <alignment horizontal="center" vertical="center" wrapText="1"/>
    </xf>
    <xf numFmtId="0" fontId="53" fillId="0" borderId="0" xfId="0" applyNumberFormat="1" applyFont="1" applyFill="1" applyBorder="1" applyAlignment="1" applyProtection="1">
      <alignment horizontal="center" vertical="top"/>
    </xf>
    <xf numFmtId="2" fontId="1" fillId="0" borderId="0" xfId="0" applyNumberFormat="1" applyFont="1" applyFill="1" applyBorder="1" applyAlignment="1" applyProtection="1"/>
    <xf numFmtId="0" fontId="12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9" fillId="0" borderId="0" xfId="0" applyNumberFormat="1" applyFont="1" applyFill="1" applyBorder="1" applyAlignment="1" applyProtection="1">
      <alignment vertical="top"/>
    </xf>
    <xf numFmtId="0" fontId="53" fillId="0" borderId="0" xfId="5" applyNumberFormat="1" applyFont="1" applyFill="1" applyBorder="1" applyAlignment="1" applyProtection="1">
      <alignment horizontal="left" vertical="top"/>
    </xf>
    <xf numFmtId="0" fontId="53" fillId="0" borderId="0" xfId="5" applyNumberFormat="1" applyFont="1" applyFill="1" applyBorder="1" applyAlignment="1" applyProtection="1">
      <alignment horizontal="center" vertical="top"/>
    </xf>
    <xf numFmtId="0" fontId="53" fillId="0" borderId="0" xfId="0" applyNumberFormat="1" applyFont="1" applyFill="1" applyBorder="1" applyAlignment="1" applyProtection="1">
      <alignment horizontal="right" vertical="top"/>
    </xf>
    <xf numFmtId="0" fontId="49" fillId="0" borderId="0" xfId="6" applyFont="1" applyAlignment="1">
      <alignment horizontal="center"/>
    </xf>
    <xf numFmtId="0" fontId="52" fillId="0" borderId="0" xfId="5" applyNumberFormat="1" applyFont="1" applyFill="1" applyBorder="1" applyAlignment="1" applyProtection="1">
      <alignment horizontal="right" vertical="top"/>
    </xf>
    <xf numFmtId="0" fontId="51" fillId="0" borderId="0" xfId="5" applyNumberFormat="1" applyFont="1" applyFill="1" applyBorder="1" applyAlignment="1" applyProtection="1">
      <alignment horizontal="left" vertical="top"/>
    </xf>
    <xf numFmtId="0" fontId="27" fillId="0" borderId="0" xfId="7" applyFont="1" applyBorder="1" applyAlignment="1">
      <alignment horizontal="left" vertical="center" wrapText="1"/>
    </xf>
    <xf numFmtId="0" fontId="54" fillId="0" borderId="0" xfId="0" applyNumberFormat="1" applyFont="1" applyFill="1" applyBorder="1" applyAlignment="1" applyProtection="1">
      <alignment horizontal="right"/>
    </xf>
    <xf numFmtId="0" fontId="40" fillId="0" borderId="0" xfId="7" applyFont="1" applyAlignment="1">
      <alignment horizontal="center"/>
    </xf>
    <xf numFmtId="0" fontId="41" fillId="6" borderId="0" xfId="7" applyFont="1" applyFill="1" applyAlignment="1">
      <alignment horizontal="center"/>
    </xf>
    <xf numFmtId="0" fontId="43" fillId="0" borderId="0" xfId="7" applyFont="1" applyAlignment="1">
      <alignment horizontal="center" wrapText="1"/>
    </xf>
    <xf numFmtId="0" fontId="45" fillId="6" borderId="0" xfId="7" applyFont="1" applyFill="1" applyAlignment="1">
      <alignment horizontal="left" vertical="top" wrapText="1"/>
    </xf>
    <xf numFmtId="43" fontId="43" fillId="0" borderId="0" xfId="8" applyFont="1" applyFill="1" applyAlignment="1">
      <alignment horizontal="left" vertical="top" wrapText="1"/>
    </xf>
    <xf numFmtId="43" fontId="45" fillId="0" borderId="0" xfId="8" applyFont="1" applyFill="1" applyAlignment="1">
      <alignment horizontal="left" vertical="top" wrapText="1"/>
    </xf>
    <xf numFmtId="49" fontId="7" fillId="5" borderId="2" xfId="1" applyNumberFormat="1" applyFont="1" applyFill="1" applyBorder="1" applyAlignment="1" applyProtection="1">
      <alignment horizontal="left" vertical="center" wrapText="1"/>
    </xf>
    <xf numFmtId="49" fontId="7" fillId="5" borderId="3" xfId="1" applyNumberFormat="1" applyFont="1" applyFill="1" applyBorder="1" applyAlignment="1" applyProtection="1">
      <alignment horizontal="left" vertical="center" wrapText="1"/>
    </xf>
    <xf numFmtId="49" fontId="7" fillId="5" borderId="4" xfId="1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top"/>
    </xf>
    <xf numFmtId="49" fontId="7" fillId="3" borderId="2" xfId="0" applyNumberFormat="1" applyFont="1" applyFill="1" applyBorder="1" applyAlignment="1" applyProtection="1">
      <alignment horizontal="left" vertical="top" wrapText="1"/>
    </xf>
    <xf numFmtId="49" fontId="7" fillId="3" borderId="3" xfId="0" applyNumberFormat="1" applyFont="1" applyFill="1" applyBorder="1" applyAlignment="1" applyProtection="1">
      <alignment horizontal="left" vertical="top" wrapText="1"/>
    </xf>
    <xf numFmtId="49" fontId="7" fillId="3" borderId="4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49" fontId="5" fillId="0" borderId="4" xfId="0" applyNumberFormat="1" applyFont="1" applyFill="1" applyBorder="1" applyAlignment="1" applyProtection="1">
      <alignment horizontal="left"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left" vertical="top" wrapText="1"/>
    </xf>
    <xf numFmtId="0" fontId="7" fillId="2" borderId="1" xfId="1" applyNumberFormat="1" applyFont="1" applyFill="1" applyBorder="1" applyAlignment="1" applyProtection="1">
      <alignment horizontal="left" vertical="center"/>
    </xf>
    <xf numFmtId="49" fontId="7" fillId="3" borderId="1" xfId="1" applyNumberFormat="1" applyFont="1" applyFill="1" applyBorder="1" applyAlignment="1" applyProtection="1">
      <alignment horizontal="left" vertical="center" wrapText="1"/>
    </xf>
    <xf numFmtId="49" fontId="18" fillId="0" borderId="2" xfId="0" applyNumberFormat="1" applyFont="1" applyFill="1" applyBorder="1" applyAlignment="1" applyProtection="1">
      <alignment horizontal="left" vertical="top" wrapText="1"/>
    </xf>
    <xf numFmtId="49" fontId="18" fillId="0" borderId="3" xfId="0" applyNumberFormat="1" applyFont="1" applyFill="1" applyBorder="1" applyAlignment="1" applyProtection="1">
      <alignment horizontal="left" vertical="top" wrapText="1"/>
    </xf>
    <xf numFmtId="49" fontId="18" fillId="0" borderId="4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/>
    </xf>
    <xf numFmtId="49" fontId="6" fillId="0" borderId="3" xfId="0" applyNumberFormat="1" applyFont="1" applyFill="1" applyBorder="1" applyAlignment="1" applyProtection="1">
      <alignment horizontal="left" vertical="top"/>
    </xf>
    <xf numFmtId="49" fontId="6" fillId="0" borderId="4" xfId="0" applyNumberFormat="1" applyFont="1" applyFill="1" applyBorder="1" applyAlignment="1" applyProtection="1">
      <alignment horizontal="left" vertical="top"/>
    </xf>
    <xf numFmtId="49" fontId="7" fillId="0" borderId="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28" fillId="0" borderId="0" xfId="5" applyNumberFormat="1" applyFont="1" applyFill="1" applyBorder="1" applyAlignment="1" applyProtection="1">
      <alignment horizontal="center" wrapText="1"/>
    </xf>
    <xf numFmtId="0" fontId="11" fillId="0" borderId="0" xfId="5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5" fillId="4" borderId="8" xfId="0" applyNumberFormat="1" applyFont="1" applyFill="1" applyBorder="1" applyAlignment="1" applyProtection="1">
      <alignment horizontal="center" vertical="center" wrapText="1"/>
    </xf>
    <xf numFmtId="0" fontId="15" fillId="4" borderId="7" xfId="0" applyNumberFormat="1" applyFont="1" applyFill="1" applyBorder="1" applyAlignment="1" applyProtection="1">
      <alignment horizontal="center" vertical="center" wrapText="1"/>
    </xf>
    <xf numFmtId="0" fontId="15" fillId="4" borderId="5" xfId="0" applyNumberFormat="1" applyFont="1" applyFill="1" applyBorder="1" applyAlignment="1" applyProtection="1">
      <alignment horizontal="center" vertical="center" wrapText="1"/>
    </xf>
    <xf numFmtId="0" fontId="15" fillId="4" borderId="6" xfId="0" applyNumberFormat="1" applyFont="1" applyFill="1" applyBorder="1" applyAlignment="1" applyProtection="1">
      <alignment horizontal="center" vertical="center" wrapText="1"/>
    </xf>
    <xf numFmtId="0" fontId="15" fillId="4" borderId="12" xfId="0" applyNumberFormat="1" applyFont="1" applyFill="1" applyBorder="1" applyAlignment="1" applyProtection="1">
      <alignment horizontal="center" vertical="center" wrapText="1"/>
    </xf>
    <xf numFmtId="0" fontId="15" fillId="4" borderId="13" xfId="0" applyNumberFormat="1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left" vertical="center" wrapText="1"/>
    </xf>
    <xf numFmtId="0" fontId="21" fillId="0" borderId="3" xfId="2" applyFont="1" applyFill="1" applyBorder="1" applyAlignment="1">
      <alignment horizontal="left" vertical="top" wrapText="1"/>
    </xf>
    <xf numFmtId="0" fontId="13" fillId="0" borderId="3" xfId="3" applyFont="1" applyFill="1" applyBorder="1" applyAlignment="1">
      <alignment vertical="top"/>
    </xf>
    <xf numFmtId="0" fontId="13" fillId="0" borderId="4" xfId="3" applyFont="1" applyFill="1" applyBorder="1" applyAlignment="1">
      <alignment vertical="top"/>
    </xf>
    <xf numFmtId="0" fontId="21" fillId="0" borderId="4" xfId="2" applyFont="1" applyFill="1" applyBorder="1" applyAlignment="1">
      <alignment horizontal="left" vertical="top" wrapText="1"/>
    </xf>
    <xf numFmtId="0" fontId="8" fillId="0" borderId="3" xfId="4" applyFont="1" applyFill="1" applyBorder="1" applyAlignment="1">
      <alignment horizontal="left" vertical="center" wrapText="1"/>
    </xf>
    <xf numFmtId="0" fontId="13" fillId="0" borderId="3" xfId="3" applyFont="1" applyFill="1" applyBorder="1" applyAlignment="1">
      <alignment horizontal="left" vertical="center" wrapText="1"/>
    </xf>
    <xf numFmtId="0" fontId="13" fillId="0" borderId="4" xfId="3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left" vertical="center" wrapText="1"/>
    </xf>
    <xf numFmtId="0" fontId="32" fillId="0" borderId="15" xfId="0" applyNumberFormat="1" applyFont="1" applyFill="1" applyBorder="1" applyAlignment="1" applyProtection="1">
      <alignment horizontal="center" vertical="top"/>
    </xf>
    <xf numFmtId="0" fontId="31" fillId="0" borderId="14" xfId="0" applyNumberFormat="1" applyFont="1" applyFill="1" applyBorder="1" applyAlignment="1" applyProtection="1">
      <alignment horizontal="right" vertical="top" wrapText="1"/>
    </xf>
    <xf numFmtId="49" fontId="31" fillId="0" borderId="0" xfId="0" applyNumberFormat="1" applyFont="1" applyFill="1" applyBorder="1" applyAlignment="1" applyProtection="1">
      <alignment horizontal="left" vertical="top" wrapText="1"/>
    </xf>
    <xf numFmtId="0" fontId="31" fillId="0" borderId="14" xfId="0" applyNumberFormat="1" applyFont="1" applyFill="1" applyBorder="1" applyAlignment="1" applyProtection="1">
      <alignment horizontal="left" vertical="top" wrapText="1"/>
    </xf>
    <xf numFmtId="0" fontId="37" fillId="0" borderId="2" xfId="0" applyNumberFormat="1" applyFont="1" applyFill="1" applyBorder="1" applyAlignment="1" applyProtection="1">
      <alignment horizontal="left" vertical="center" wrapText="1"/>
    </xf>
    <xf numFmtId="0" fontId="37" fillId="0" borderId="3" xfId="0" applyNumberFormat="1" applyFont="1" applyFill="1" applyBorder="1" applyAlignment="1" applyProtection="1">
      <alignment horizontal="left" vertical="center" wrapText="1"/>
    </xf>
    <xf numFmtId="0" fontId="37" fillId="0" borderId="4" xfId="0" applyNumberFormat="1" applyFont="1" applyFill="1" applyBorder="1" applyAlignment="1" applyProtection="1">
      <alignment horizontal="left" vertical="center" wrapText="1"/>
    </xf>
    <xf numFmtId="0" fontId="38" fillId="0" borderId="2" xfId="0" applyNumberFormat="1" applyFont="1" applyFill="1" applyBorder="1" applyAlignment="1" applyProtection="1">
      <alignment horizontal="right" vertical="top" wrapText="1"/>
    </xf>
    <xf numFmtId="0" fontId="38" fillId="0" borderId="4" xfId="0" applyNumberFormat="1" applyFont="1" applyFill="1" applyBorder="1" applyAlignment="1" applyProtection="1">
      <alignment horizontal="right" vertical="top" wrapText="1"/>
    </xf>
    <xf numFmtId="0" fontId="33" fillId="0" borderId="2" xfId="0" applyNumberFormat="1" applyFont="1" applyFill="1" applyBorder="1" applyAlignment="1" applyProtection="1">
      <alignment horizontal="right" vertical="top" wrapText="1"/>
    </xf>
    <xf numFmtId="0" fontId="33" fillId="0" borderId="4" xfId="0" applyNumberFormat="1" applyFont="1" applyFill="1" applyBorder="1" applyAlignment="1" applyProtection="1">
      <alignment horizontal="right" vertical="top" wrapText="1"/>
    </xf>
    <xf numFmtId="0" fontId="36" fillId="0" borderId="14" xfId="0" applyNumberFormat="1" applyFont="1" applyFill="1" applyBorder="1" applyAlignment="1" applyProtection="1">
      <alignment horizontal="left" vertical="top" wrapText="1"/>
    </xf>
    <xf numFmtId="0" fontId="31" fillId="0" borderId="0" xfId="0" applyNumberFormat="1" applyFont="1" applyFill="1" applyBorder="1" applyAlignment="1" applyProtection="1">
      <alignment wrapText="1"/>
    </xf>
    <xf numFmtId="0" fontId="36" fillId="0" borderId="9" xfId="0" applyNumberFormat="1" applyFont="1" applyFill="1" applyBorder="1" applyAlignment="1" applyProtection="1">
      <alignment horizontal="center" vertical="center" wrapText="1"/>
    </xf>
    <xf numFmtId="0" fontId="36" fillId="0" borderId="10" xfId="0" applyNumberFormat="1" applyFont="1" applyFill="1" applyBorder="1" applyAlignment="1" applyProtection="1">
      <alignment horizontal="center" vertical="center" wrapText="1"/>
    </xf>
    <xf numFmtId="0" fontId="36" fillId="0" borderId="11" xfId="0" applyNumberFormat="1" applyFont="1" applyFill="1" applyBorder="1" applyAlignment="1" applyProtection="1">
      <alignment horizontal="center" vertical="center" wrapText="1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36" fillId="0" borderId="3" xfId="0" applyNumberFormat="1" applyFont="1" applyFill="1" applyBorder="1" applyAlignment="1" applyProtection="1">
      <alignment horizontal="center" vertical="center" wrapText="1"/>
    </xf>
    <xf numFmtId="0" fontId="36" fillId="0" borderId="4" xfId="0" applyNumberFormat="1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center" wrapText="1"/>
    </xf>
    <xf numFmtId="0" fontId="31" fillId="0" borderId="14" xfId="0" applyNumberFormat="1" applyFont="1" applyFill="1" applyBorder="1" applyAlignment="1" applyProtection="1">
      <alignment horizontal="left" wrapText="1"/>
    </xf>
    <xf numFmtId="0" fontId="32" fillId="0" borderId="15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52" fillId="0" borderId="0" xfId="0" applyNumberFormat="1" applyFont="1" applyFill="1" applyBorder="1" applyAlignment="1" applyProtection="1">
      <alignment horizontal="left" vertical="center"/>
    </xf>
    <xf numFmtId="0" fontId="52" fillId="0" borderId="0" xfId="0" applyNumberFormat="1" applyFont="1" applyFill="1" applyBorder="1" applyAlignment="1" applyProtection="1">
      <alignment vertical="center"/>
    </xf>
    <xf numFmtId="0" fontId="52" fillId="0" borderId="0" xfId="0" applyNumberFormat="1" applyFont="1" applyFill="1" applyBorder="1" applyAlignment="1" applyProtection="1">
      <alignment vertical="center" wrapText="1"/>
    </xf>
    <xf numFmtId="0" fontId="52" fillId="0" borderId="0" xfId="0" applyNumberFormat="1" applyFont="1" applyFill="1" applyBorder="1" applyAlignment="1" applyProtection="1">
      <alignment horizontal="left" vertical="center"/>
    </xf>
    <xf numFmtId="0" fontId="52" fillId="0" borderId="0" xfId="0" applyNumberFormat="1" applyFont="1" applyFill="1" applyBorder="1" applyAlignment="1" applyProtection="1">
      <alignment horizontal="center" vertical="center"/>
    </xf>
    <xf numFmtId="0" fontId="57" fillId="0" borderId="0" xfId="0" applyNumberFormat="1" applyFont="1" applyFill="1" applyBorder="1" applyAlignment="1" applyProtection="1">
      <alignment horizontal="center" vertical="center"/>
    </xf>
    <xf numFmtId="0" fontId="58" fillId="0" borderId="0" xfId="4" applyFont="1"/>
  </cellXfs>
  <cellStyles count="10">
    <cellStyle name="ЛокСмМТСН" xfId="9" xr:uid="{7E6301AA-0A69-4B0E-AD2B-0779BEAF0E30}"/>
    <cellStyle name="Обычный" xfId="0" builtinId="0"/>
    <cellStyle name="Обычный 10" xfId="1" xr:uid="{85043FFF-CC01-449E-B0C8-907BFD8E20DC}"/>
    <cellStyle name="Обычный 2" xfId="6" xr:uid="{97AC328D-512D-4D50-86A1-F7D5C9168213}"/>
    <cellStyle name="Обычный 2 2" xfId="2" xr:uid="{0AC5B9C8-E55E-4501-B47E-505AF8BC5DBB}"/>
    <cellStyle name="Обычный 2 2 2" xfId="4" xr:uid="{51B0B007-591B-416D-A475-DA8960F1EC3D}"/>
    <cellStyle name="Обычный 3" xfId="5" xr:uid="{3DF2D17B-3223-4318-A608-DCCA5F39A4DD}"/>
    <cellStyle name="Обычный 4" xfId="3" xr:uid="{A1E5382D-FEC5-4F83-BF20-9185023FDBB6}"/>
    <cellStyle name="Обычный 5" xfId="7" xr:uid="{763AA129-57FC-4D64-A9F0-B5C5C3051004}"/>
    <cellStyle name="Финансовый 2" xfId="8" xr:uid="{F634F2A2-E589-49E3-8006-F03D86B986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41B8-B635-4068-B228-90D4C4A35966}">
  <sheetPr>
    <tabColor theme="0"/>
    <pageSetUpPr fitToPage="1"/>
  </sheetPr>
  <dimension ref="A2:P75"/>
  <sheetViews>
    <sheetView view="pageBreakPreview" topLeftCell="A49" zoomScale="130" zoomScaleNormal="100" zoomScaleSheetLayoutView="130" workbookViewId="0">
      <selection activeCell="G21" sqref="G21"/>
    </sheetView>
  </sheetViews>
  <sheetFormatPr defaultRowHeight="12.75" x14ac:dyDescent="0.2"/>
  <cols>
    <col min="1" max="1" width="9.140625" style="177"/>
    <col min="2" max="2" width="38.7109375" style="234" customWidth="1"/>
    <col min="3" max="3" width="28.85546875" style="177" customWidth="1"/>
    <col min="4" max="4" width="16.28515625" style="177" customWidth="1"/>
    <col min="5" max="5" width="18.140625" style="177" customWidth="1"/>
    <col min="6" max="6" width="16.28515625" style="177" customWidth="1"/>
    <col min="7" max="7" width="19" style="177" customWidth="1"/>
    <col min="8" max="8" width="16.5703125" style="177" bestFit="1" customWidth="1"/>
    <col min="9" max="9" width="11.42578125" style="177" bestFit="1" customWidth="1"/>
    <col min="10" max="16384" width="9.140625" style="177"/>
  </cols>
  <sheetData>
    <row r="2" spans="1:16" ht="15.75" x14ac:dyDescent="0.25">
      <c r="B2" s="252" t="s">
        <v>4898</v>
      </c>
      <c r="C2" s="252"/>
      <c r="D2" s="252"/>
      <c r="E2" s="252"/>
      <c r="F2" s="252"/>
      <c r="G2" s="252"/>
      <c r="H2" s="178"/>
      <c r="I2" s="178"/>
      <c r="J2" s="178"/>
      <c r="K2" s="178"/>
      <c r="L2" s="179"/>
      <c r="M2" s="179"/>
      <c r="N2" s="179"/>
      <c r="O2" s="179"/>
      <c r="P2" s="179"/>
    </row>
    <row r="3" spans="1:16" ht="15.75" x14ac:dyDescent="0.25">
      <c r="B3" s="252" t="s">
        <v>4899</v>
      </c>
      <c r="C3" s="252"/>
      <c r="D3" s="252"/>
      <c r="E3" s="252"/>
      <c r="F3" s="252"/>
      <c r="G3" s="252"/>
      <c r="H3" s="178"/>
      <c r="I3" s="178"/>
      <c r="J3" s="178"/>
      <c r="K3" s="178"/>
      <c r="L3" s="179"/>
      <c r="M3" s="179"/>
      <c r="N3" s="179"/>
      <c r="O3" s="179"/>
      <c r="P3" s="179"/>
    </row>
    <row r="4" spans="1:16" ht="15.75" x14ac:dyDescent="0.25">
      <c r="B4" s="253" t="s">
        <v>4900</v>
      </c>
      <c r="C4" s="253"/>
      <c r="D4" s="253"/>
      <c r="E4" s="253"/>
      <c r="F4" s="253"/>
      <c r="G4" s="253"/>
      <c r="H4" s="180"/>
      <c r="I4" s="180"/>
      <c r="J4" s="180"/>
      <c r="K4" s="180"/>
      <c r="L4" s="181"/>
      <c r="M4" s="182"/>
      <c r="N4" s="182"/>
      <c r="O4" s="182"/>
      <c r="P4" s="182"/>
    </row>
    <row r="5" spans="1:16" ht="15.75" x14ac:dyDescent="0.25">
      <c r="B5" s="254" t="s">
        <v>4936</v>
      </c>
      <c r="C5" s="254"/>
      <c r="D5" s="254"/>
      <c r="E5" s="254"/>
      <c r="F5" s="254"/>
      <c r="G5" s="254"/>
      <c r="H5" s="183"/>
      <c r="I5" s="183"/>
      <c r="J5" s="183"/>
      <c r="K5" s="184"/>
      <c r="L5" s="179"/>
      <c r="M5" s="179"/>
      <c r="N5" s="179"/>
      <c r="O5" s="179"/>
      <c r="P5" s="179"/>
    </row>
    <row r="7" spans="1:16" ht="15" x14ac:dyDescent="0.25">
      <c r="B7" s="185"/>
      <c r="C7" s="186" t="s">
        <v>4901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1:16" ht="7.5" customHeight="1" x14ac:dyDescent="0.25">
      <c r="B8" s="185"/>
      <c r="C8" s="186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</row>
    <row r="9" spans="1:16" ht="35.25" customHeight="1" x14ac:dyDescent="0.25">
      <c r="B9" s="187" t="s">
        <v>4902</v>
      </c>
      <c r="C9" s="255" t="s">
        <v>4903</v>
      </c>
      <c r="D9" s="255"/>
      <c r="E9" s="255"/>
      <c r="F9" s="255"/>
      <c r="G9" s="255"/>
      <c r="H9" s="188"/>
      <c r="I9" s="188"/>
      <c r="J9" s="188"/>
      <c r="K9" s="189"/>
      <c r="L9" s="179"/>
      <c r="M9" s="179"/>
      <c r="N9" s="179"/>
      <c r="O9" s="179"/>
      <c r="P9" s="179"/>
    </row>
    <row r="10" spans="1:16" ht="39.75" customHeight="1" x14ac:dyDescent="0.25">
      <c r="B10" s="187">
        <v>2</v>
      </c>
      <c r="C10" s="256" t="s">
        <v>4938</v>
      </c>
      <c r="D10" s="256"/>
      <c r="E10" s="256"/>
      <c r="F10" s="256"/>
      <c r="G10" s="256"/>
      <c r="H10" s="188"/>
      <c r="I10" s="188"/>
      <c r="J10" s="188"/>
      <c r="K10" s="179"/>
      <c r="L10" s="179"/>
      <c r="M10" s="179"/>
      <c r="N10" s="179"/>
      <c r="O10" s="179"/>
      <c r="P10" s="179"/>
    </row>
    <row r="11" spans="1:16" ht="32.25" customHeight="1" x14ac:dyDescent="0.25">
      <c r="B11" s="187">
        <v>3</v>
      </c>
      <c r="C11" s="257" t="s">
        <v>4945</v>
      </c>
      <c r="D11" s="257"/>
      <c r="E11" s="257"/>
      <c r="F11" s="257"/>
      <c r="G11" s="257"/>
      <c r="H11" s="188"/>
      <c r="I11" s="188"/>
      <c r="J11" s="188"/>
      <c r="K11" s="179"/>
      <c r="L11" s="179"/>
      <c r="M11" s="179"/>
      <c r="N11" s="179"/>
      <c r="O11" s="179"/>
      <c r="P11" s="179"/>
    </row>
    <row r="12" spans="1:16" ht="15.75" x14ac:dyDescent="0.25">
      <c r="B12" s="185"/>
      <c r="C12" s="179"/>
      <c r="D12" s="179"/>
      <c r="E12" s="179"/>
      <c r="F12" s="179"/>
      <c r="G12" s="190" t="s">
        <v>4904</v>
      </c>
      <c r="H12" s="179"/>
      <c r="I12" s="179"/>
      <c r="J12" s="179"/>
      <c r="K12" s="179"/>
      <c r="L12" s="179"/>
      <c r="M12" s="179"/>
      <c r="N12" s="179"/>
      <c r="O12" s="179"/>
      <c r="P12" s="179"/>
    </row>
    <row r="13" spans="1:16" ht="141.75" x14ac:dyDescent="0.25">
      <c r="A13" s="191" t="s">
        <v>4829</v>
      </c>
      <c r="B13" s="191" t="s">
        <v>4905</v>
      </c>
      <c r="C13" s="191" t="s">
        <v>4939</v>
      </c>
      <c r="D13" s="191" t="s">
        <v>4906</v>
      </c>
      <c r="E13" s="191" t="s">
        <v>4940</v>
      </c>
      <c r="F13" s="191" t="s">
        <v>4907</v>
      </c>
      <c r="G13" s="191" t="s">
        <v>4908</v>
      </c>
      <c r="H13" s="179"/>
      <c r="I13" s="179"/>
      <c r="J13" s="179"/>
      <c r="K13" s="179"/>
      <c r="L13" s="179"/>
      <c r="M13" s="179"/>
      <c r="N13" s="192"/>
      <c r="O13" s="179"/>
      <c r="P13" s="179"/>
    </row>
    <row r="14" spans="1:16" ht="15.75" x14ac:dyDescent="0.25">
      <c r="A14" s="191">
        <v>1</v>
      </c>
      <c r="B14" s="191">
        <v>2</v>
      </c>
      <c r="C14" s="191">
        <v>3</v>
      </c>
      <c r="D14" s="191">
        <v>4</v>
      </c>
      <c r="E14" s="191">
        <v>5</v>
      </c>
      <c r="F14" s="191">
        <v>6</v>
      </c>
      <c r="G14" s="191">
        <v>7</v>
      </c>
      <c r="H14" s="179"/>
      <c r="I14" s="179"/>
      <c r="J14" s="179"/>
      <c r="K14" s="179"/>
      <c r="L14" s="179"/>
      <c r="M14" s="179"/>
      <c r="N14" s="179"/>
      <c r="O14" s="179"/>
      <c r="P14" s="179"/>
    </row>
    <row r="15" spans="1:16" ht="15.75" x14ac:dyDescent="0.25">
      <c r="A15" s="193">
        <v>1</v>
      </c>
      <c r="B15" s="194" t="s">
        <v>4909</v>
      </c>
      <c r="C15" s="195">
        <f>218503764.24+24292908.93</f>
        <v>242796673.17000002</v>
      </c>
      <c r="D15" s="191">
        <v>1.0037</v>
      </c>
      <c r="E15" s="196">
        <f>C15*D15</f>
        <v>243695020.86072904</v>
      </c>
      <c r="F15" s="197">
        <v>1.0339</v>
      </c>
      <c r="G15" s="196">
        <f>ROUND(E15*F15,2)</f>
        <v>251956282.06999999</v>
      </c>
      <c r="H15" s="179"/>
      <c r="I15" s="198"/>
      <c r="J15" s="179"/>
      <c r="K15" s="179"/>
      <c r="L15" s="179"/>
      <c r="M15" s="179"/>
      <c r="N15" s="179"/>
      <c r="O15" s="179"/>
      <c r="P15" s="179"/>
    </row>
    <row r="16" spans="1:16" ht="15.75" x14ac:dyDescent="0.25">
      <c r="A16" s="193">
        <v>2</v>
      </c>
      <c r="B16" s="194" t="s">
        <v>4910</v>
      </c>
      <c r="C16" s="195">
        <v>11072450</v>
      </c>
      <c r="D16" s="191">
        <f>D15</f>
        <v>1.0037</v>
      </c>
      <c r="E16" s="196">
        <f>C16*D16</f>
        <v>11113418.064999999</v>
      </c>
      <c r="F16" s="197">
        <f>F15</f>
        <v>1.0339</v>
      </c>
      <c r="G16" s="196">
        <f>ROUND(E16*F16,2)</f>
        <v>11490162.939999999</v>
      </c>
      <c r="H16" s="198"/>
      <c r="I16" s="198"/>
      <c r="J16" s="179"/>
      <c r="K16" s="179"/>
      <c r="L16" s="179"/>
      <c r="M16" s="179"/>
      <c r="N16" s="179"/>
      <c r="O16" s="179"/>
      <c r="P16" s="179"/>
    </row>
    <row r="17" spans="1:12" ht="15.75" x14ac:dyDescent="0.25">
      <c r="A17" s="193">
        <v>3</v>
      </c>
      <c r="B17" s="194" t="s">
        <v>4486</v>
      </c>
      <c r="C17" s="195">
        <v>591952.97</v>
      </c>
      <c r="D17" s="191">
        <f>D15</f>
        <v>1.0037</v>
      </c>
      <c r="E17" s="196">
        <f>C17*D17</f>
        <v>594143.19598900003</v>
      </c>
      <c r="F17" s="197">
        <f>F15</f>
        <v>1.0339</v>
      </c>
      <c r="G17" s="196">
        <f>ROUND(E17*F17,2)</f>
        <v>614284.65</v>
      </c>
      <c r="H17" s="179"/>
      <c r="I17" s="198"/>
      <c r="J17" s="179"/>
      <c r="K17" s="179"/>
      <c r="L17" s="179"/>
    </row>
    <row r="18" spans="1:12" ht="126" x14ac:dyDescent="0.25">
      <c r="A18" s="193">
        <v>4</v>
      </c>
      <c r="B18" s="194" t="s">
        <v>4911</v>
      </c>
      <c r="C18" s="195">
        <f>ROUND(C15*1.1%,2)</f>
        <v>2670763.4</v>
      </c>
      <c r="D18" s="191">
        <v>1.0037</v>
      </c>
      <c r="E18" s="196">
        <f>ROUND(E15*1.1%,2)</f>
        <v>2680645.23</v>
      </c>
      <c r="F18" s="197">
        <v>1.0339</v>
      </c>
      <c r="G18" s="196">
        <f>ROUND(G15*1.1%,2)</f>
        <v>2771519.1</v>
      </c>
      <c r="H18" s="179"/>
      <c r="I18" s="198"/>
      <c r="J18" s="179"/>
      <c r="K18" s="179"/>
      <c r="L18" s="179"/>
    </row>
    <row r="19" spans="1:12" ht="47.25" x14ac:dyDescent="0.25">
      <c r="A19" s="193">
        <v>5</v>
      </c>
      <c r="B19" s="199" t="s">
        <v>4912</v>
      </c>
      <c r="C19" s="200"/>
      <c r="D19" s="237"/>
      <c r="E19" s="201"/>
      <c r="F19" s="202"/>
      <c r="G19" s="201"/>
      <c r="H19" s="179"/>
      <c r="I19" s="198"/>
      <c r="J19" s="179"/>
      <c r="K19" s="179"/>
      <c r="L19" s="179"/>
    </row>
    <row r="20" spans="1:12" ht="31.5" x14ac:dyDescent="0.25">
      <c r="A20" s="193">
        <v>6</v>
      </c>
      <c r="B20" s="199" t="s">
        <v>4913</v>
      </c>
      <c r="C20" s="201">
        <f>(SUM(C15:C19)*0.01)</f>
        <v>2571318.3954000003</v>
      </c>
      <c r="D20" s="237"/>
      <c r="E20" s="201">
        <f>(SUM(E15:E19)*0.01)</f>
        <v>2580832.2735171802</v>
      </c>
      <c r="F20" s="202"/>
      <c r="G20" s="201">
        <f>(SUM(G15:G19)*0.01)</f>
        <v>2668322.4876000001</v>
      </c>
      <c r="H20" s="198"/>
      <c r="I20" s="198"/>
      <c r="J20" s="179"/>
      <c r="K20" s="179"/>
      <c r="L20" s="179"/>
    </row>
    <row r="21" spans="1:12" ht="15.75" x14ac:dyDescent="0.25">
      <c r="A21" s="193">
        <v>7</v>
      </c>
      <c r="B21" s="194" t="s">
        <v>4914</v>
      </c>
      <c r="C21" s="196">
        <f>SUM(C15:C19)+C20</f>
        <v>259703157.93540001</v>
      </c>
      <c r="D21" s="236"/>
      <c r="E21" s="196">
        <f>SUM(E15:E19)+E20</f>
        <v>260664059.62523523</v>
      </c>
      <c r="F21" s="203"/>
      <c r="G21" s="196">
        <f>SUM(G15:G19)+G20</f>
        <v>269500571.24760002</v>
      </c>
      <c r="H21" s="179"/>
      <c r="I21" s="198"/>
      <c r="J21" s="179"/>
      <c r="K21" s="179"/>
      <c r="L21" s="179"/>
    </row>
    <row r="22" spans="1:12" ht="15.75" x14ac:dyDescent="0.25">
      <c r="A22" s="193">
        <v>8</v>
      </c>
      <c r="B22" s="194" t="s">
        <v>4915</v>
      </c>
      <c r="C22" s="196">
        <f>(C21-C19)*20%</f>
        <v>51940631.587080002</v>
      </c>
      <c r="D22" s="236"/>
      <c r="E22" s="196">
        <f>(E21-E19)*20%</f>
        <v>52132811.925047047</v>
      </c>
      <c r="F22" s="203"/>
      <c r="G22" s="196">
        <f>(G21-G19)*20%</f>
        <v>53900114.249520004</v>
      </c>
      <c r="H22" s="179"/>
      <c r="I22" s="198"/>
      <c r="J22" s="179"/>
      <c r="K22" s="179"/>
      <c r="L22" s="179"/>
    </row>
    <row r="23" spans="1:12" ht="15.75" x14ac:dyDescent="0.25">
      <c r="A23" s="193">
        <v>9</v>
      </c>
      <c r="B23" s="194" t="s">
        <v>4916</v>
      </c>
      <c r="C23" s="196">
        <f>C21+C22</f>
        <v>311643789.52248001</v>
      </c>
      <c r="D23" s="236"/>
      <c r="E23" s="196">
        <f>E21+E22</f>
        <v>312796871.5502823</v>
      </c>
      <c r="F23" s="203"/>
      <c r="G23" s="196">
        <f>G21+G22</f>
        <v>323400685.49712002</v>
      </c>
      <c r="H23" s="204"/>
      <c r="I23" s="205"/>
      <c r="J23" s="179"/>
      <c r="K23" s="206"/>
      <c r="L23" s="207"/>
    </row>
    <row r="24" spans="1:12" ht="15.75" x14ac:dyDescent="0.25">
      <c r="B24" s="185"/>
      <c r="C24" s="179"/>
      <c r="D24" s="179"/>
      <c r="E24" s="179"/>
      <c r="F24" s="179"/>
      <c r="G24" s="208"/>
      <c r="H24" s="179"/>
      <c r="I24" s="198"/>
      <c r="J24" s="179"/>
      <c r="K24" s="179"/>
      <c r="L24" s="179"/>
    </row>
    <row r="25" spans="1:12" ht="23.25" customHeight="1" x14ac:dyDescent="0.25">
      <c r="A25" s="209"/>
      <c r="B25" s="210" t="s">
        <v>4917</v>
      </c>
      <c r="C25" s="211" t="s">
        <v>4941</v>
      </c>
      <c r="D25" s="212"/>
      <c r="E25" s="212"/>
      <c r="F25" s="212"/>
      <c r="G25" s="213"/>
      <c r="H25" s="204"/>
      <c r="I25" s="198"/>
      <c r="J25" s="179"/>
      <c r="K25" s="179"/>
      <c r="L25" s="179"/>
    </row>
    <row r="26" spans="1:12" ht="15" x14ac:dyDescent="0.25">
      <c r="A26" s="209"/>
      <c r="B26" s="214"/>
      <c r="C26" s="212"/>
      <c r="D26" s="212"/>
      <c r="E26" s="212"/>
      <c r="F26" s="212"/>
      <c r="G26" s="213"/>
      <c r="H26" s="179"/>
      <c r="I26" s="198"/>
      <c r="J26" s="179"/>
      <c r="K26" s="179"/>
      <c r="L26" s="179"/>
    </row>
    <row r="27" spans="1:12" ht="15" x14ac:dyDescent="0.25">
      <c r="A27" s="209"/>
      <c r="B27" s="210" t="s">
        <v>4918</v>
      </c>
      <c r="C27" s="215" t="s">
        <v>4959</v>
      </c>
      <c r="D27" s="212"/>
      <c r="E27" s="216"/>
      <c r="F27" s="212"/>
      <c r="G27" s="213"/>
      <c r="H27" s="179"/>
      <c r="I27" s="198"/>
      <c r="J27" s="179"/>
      <c r="K27" s="179"/>
      <c r="L27" s="179"/>
    </row>
    <row r="28" spans="1:12" ht="15" x14ac:dyDescent="0.25">
      <c r="A28" s="209"/>
      <c r="B28" s="210"/>
      <c r="C28" s="215"/>
      <c r="D28" s="212"/>
      <c r="E28" s="212"/>
      <c r="F28" s="212"/>
      <c r="G28" s="213"/>
      <c r="H28" s="179"/>
      <c r="I28" s="198"/>
      <c r="J28" s="179"/>
      <c r="K28" s="179"/>
      <c r="L28" s="179"/>
    </row>
    <row r="29" spans="1:12" ht="15" x14ac:dyDescent="0.25">
      <c r="A29" s="209"/>
      <c r="B29" s="210" t="s">
        <v>4919</v>
      </c>
      <c r="C29" s="215" t="s">
        <v>4960</v>
      </c>
      <c r="D29" s="212"/>
      <c r="E29" s="212"/>
      <c r="F29" s="212"/>
      <c r="G29" s="213"/>
      <c r="H29" s="179"/>
      <c r="I29" s="198"/>
      <c r="J29" s="179"/>
      <c r="K29" s="179"/>
      <c r="L29" s="179"/>
    </row>
    <row r="30" spans="1:12" ht="15" x14ac:dyDescent="0.25">
      <c r="A30" s="209"/>
      <c r="B30" s="210"/>
      <c r="C30" s="215"/>
      <c r="D30" s="212"/>
      <c r="E30" s="212"/>
      <c r="F30" s="212"/>
      <c r="G30" s="213"/>
      <c r="H30" s="179"/>
      <c r="I30" s="198"/>
      <c r="J30" s="179"/>
      <c r="K30" s="179"/>
      <c r="L30" s="179"/>
    </row>
    <row r="31" spans="1:12" ht="15" x14ac:dyDescent="0.25">
      <c r="A31" s="209"/>
      <c r="B31" s="210" t="s">
        <v>4920</v>
      </c>
      <c r="C31" s="215" t="s">
        <v>4942</v>
      </c>
      <c r="D31" s="212"/>
      <c r="E31" s="212"/>
      <c r="F31" s="212"/>
      <c r="G31" s="213"/>
      <c r="H31" s="179"/>
      <c r="I31" s="198"/>
      <c r="J31" s="179"/>
      <c r="K31" s="179"/>
      <c r="L31" s="179"/>
    </row>
    <row r="32" spans="1:12" ht="15" x14ac:dyDescent="0.25">
      <c r="A32" s="209"/>
      <c r="B32" s="210"/>
      <c r="C32" s="215"/>
      <c r="D32" s="212"/>
      <c r="E32" s="212"/>
      <c r="F32" s="212"/>
      <c r="G32" s="213"/>
      <c r="H32" s="179"/>
      <c r="I32" s="198"/>
      <c r="J32" s="179"/>
      <c r="K32" s="179"/>
      <c r="L32" s="179"/>
    </row>
    <row r="33" spans="1:12" ht="25.5" x14ac:dyDescent="0.25">
      <c r="A33" s="209"/>
      <c r="B33" s="210" t="s">
        <v>4921</v>
      </c>
      <c r="C33" s="215" t="s">
        <v>4943</v>
      </c>
      <c r="D33" s="212"/>
      <c r="E33" s="212"/>
      <c r="F33" s="212"/>
      <c r="G33" s="213"/>
      <c r="H33" s="179"/>
      <c r="I33" s="198"/>
      <c r="J33" s="179"/>
      <c r="K33" s="179"/>
      <c r="L33" s="179"/>
    </row>
    <row r="34" spans="1:12" ht="15" x14ac:dyDescent="0.25">
      <c r="A34" s="209"/>
      <c r="B34" s="210"/>
      <c r="C34" s="215"/>
      <c r="D34" s="212"/>
      <c r="E34" s="212"/>
      <c r="F34" s="212"/>
      <c r="G34" s="213"/>
      <c r="H34" s="179"/>
      <c r="I34" s="198"/>
      <c r="J34" s="179"/>
      <c r="K34" s="179"/>
      <c r="L34" s="179"/>
    </row>
    <row r="35" spans="1:12" ht="15" x14ac:dyDescent="0.25">
      <c r="A35" s="209"/>
      <c r="B35" s="210"/>
      <c r="C35" s="215"/>
      <c r="D35" s="212"/>
      <c r="E35" s="212"/>
      <c r="F35" s="212"/>
      <c r="G35" s="213"/>
      <c r="H35" s="179"/>
      <c r="I35" s="198"/>
      <c r="J35" s="179"/>
      <c r="K35" s="179"/>
      <c r="L35" s="179"/>
    </row>
    <row r="36" spans="1:12" ht="13.5" customHeight="1" x14ac:dyDescent="0.25">
      <c r="A36" s="250" t="s">
        <v>4922</v>
      </c>
      <c r="B36" s="250"/>
      <c r="C36" s="250"/>
      <c r="D36" s="250"/>
      <c r="E36" s="250"/>
      <c r="F36" s="250"/>
      <c r="G36" s="217"/>
      <c r="H36" s="217"/>
      <c r="I36" s="179"/>
    </row>
    <row r="37" spans="1:12" ht="13.5" customHeight="1" x14ac:dyDescent="0.25">
      <c r="A37" s="218"/>
      <c r="B37" s="218"/>
      <c r="C37" s="218"/>
      <c r="D37" s="218"/>
      <c r="E37" s="218"/>
      <c r="F37" s="218"/>
      <c r="G37" s="217"/>
      <c r="H37" s="217"/>
      <c r="I37" s="179"/>
    </row>
    <row r="38" spans="1:12" ht="13.5" customHeight="1" x14ac:dyDescent="0.25">
      <c r="A38" s="246" t="s">
        <v>4946</v>
      </c>
      <c r="B38" s="246"/>
      <c r="C38" s="238" t="s">
        <v>4947</v>
      </c>
      <c r="D38" s="218"/>
      <c r="E38" s="218"/>
      <c r="F38" s="218"/>
      <c r="G38" s="217"/>
      <c r="H38" s="217"/>
      <c r="I38" s="179"/>
    </row>
    <row r="39" spans="1:12" ht="13.5" customHeight="1" x14ac:dyDescent="0.25">
      <c r="A39" s="246" t="s">
        <v>4948</v>
      </c>
      <c r="B39" s="246"/>
      <c r="C39" s="238" t="s">
        <v>4949</v>
      </c>
      <c r="D39" s="218"/>
      <c r="E39" s="218"/>
      <c r="F39" s="218"/>
      <c r="G39" s="217"/>
      <c r="H39" s="217"/>
      <c r="I39" s="179"/>
    </row>
    <row r="40" spans="1:12" ht="13.5" customHeight="1" x14ac:dyDescent="0.25">
      <c r="A40" s="246" t="s">
        <v>4950</v>
      </c>
      <c r="B40" s="246"/>
      <c r="C40" s="238" t="s">
        <v>4949</v>
      </c>
      <c r="D40" s="218"/>
      <c r="E40" s="218"/>
      <c r="F40" s="218"/>
      <c r="G40" s="217"/>
      <c r="H40" s="217"/>
      <c r="I40" s="179"/>
    </row>
    <row r="41" spans="1:12" ht="13.5" customHeight="1" x14ac:dyDescent="0.25">
      <c r="A41" s="246" t="s">
        <v>4951</v>
      </c>
      <c r="B41" s="246"/>
      <c r="C41" s="238" t="s">
        <v>4952</v>
      </c>
      <c r="D41" s="218"/>
      <c r="E41" s="218"/>
      <c r="F41" s="218"/>
      <c r="G41" s="217"/>
      <c r="H41" s="217"/>
      <c r="I41" s="179"/>
    </row>
    <row r="42" spans="1:12" ht="13.5" customHeight="1" x14ac:dyDescent="0.25">
      <c r="A42" s="246" t="s">
        <v>4953</v>
      </c>
      <c r="B42" s="246"/>
      <c r="C42" s="238" t="s">
        <v>4952</v>
      </c>
      <c r="D42" s="218"/>
      <c r="E42" s="218"/>
      <c r="F42" s="218"/>
      <c r="G42" s="217"/>
      <c r="H42" s="217"/>
      <c r="I42" s="179"/>
    </row>
    <row r="43" spans="1:12" ht="13.5" customHeight="1" x14ac:dyDescent="0.25">
      <c r="A43" s="218"/>
      <c r="B43" s="219"/>
      <c r="C43" s="220"/>
      <c r="D43" s="218"/>
      <c r="E43" s="218"/>
      <c r="F43" s="218"/>
      <c r="G43" s="217"/>
      <c r="H43" s="217"/>
      <c r="I43" s="179"/>
    </row>
    <row r="44" spans="1:12" ht="16.5" customHeight="1" x14ac:dyDescent="0.25">
      <c r="A44" s="251" t="s">
        <v>4954</v>
      </c>
      <c r="B44" s="251"/>
      <c r="C44" s="221"/>
      <c r="D44" s="221"/>
      <c r="E44" s="217"/>
      <c r="F44" s="217"/>
      <c r="G44" s="217"/>
      <c r="H44" s="217"/>
      <c r="I44" s="179"/>
    </row>
    <row r="45" spans="1:12" ht="15" x14ac:dyDescent="0.25">
      <c r="A45" s="247" t="s">
        <v>4955</v>
      </c>
      <c r="B45" s="247"/>
      <c r="C45" s="247"/>
      <c r="D45" s="222"/>
      <c r="E45" s="223"/>
      <c r="F45" s="224"/>
      <c r="G45" s="224"/>
      <c r="H45" s="224"/>
      <c r="I45" s="179"/>
    </row>
    <row r="46" spans="1:12" ht="15.75" customHeight="1" x14ac:dyDescent="0.25">
      <c r="B46" s="225"/>
      <c r="C46" s="248"/>
      <c r="D46" s="248"/>
      <c r="E46" s="223"/>
      <c r="F46" s="224"/>
      <c r="G46" s="224"/>
      <c r="H46" s="224"/>
      <c r="I46" s="179"/>
    </row>
    <row r="47" spans="1:12" ht="15" x14ac:dyDescent="0.25">
      <c r="B47" s="249"/>
      <c r="C47" s="249"/>
      <c r="D47" s="249"/>
      <c r="E47" s="249"/>
      <c r="F47" s="249"/>
      <c r="G47" s="249"/>
      <c r="H47" s="249"/>
      <c r="I47" s="179"/>
    </row>
    <row r="48" spans="1:12" ht="17.25" customHeight="1" x14ac:dyDescent="0.25">
      <c r="A48" s="250" t="s">
        <v>4923</v>
      </c>
      <c r="B48" s="250"/>
      <c r="C48" s="250"/>
      <c r="D48" s="250"/>
      <c r="E48" s="250"/>
      <c r="F48" s="250"/>
      <c r="G48" s="250"/>
      <c r="H48" s="218"/>
      <c r="I48" s="226"/>
    </row>
    <row r="49" spans="1:9" ht="17.25" customHeight="1" x14ac:dyDescent="0.25">
      <c r="A49" s="218"/>
      <c r="B49" s="218"/>
      <c r="C49" s="218"/>
      <c r="D49" s="218"/>
      <c r="E49" s="218"/>
      <c r="F49" s="218"/>
      <c r="G49" s="218"/>
      <c r="H49" s="218"/>
      <c r="I49" s="226"/>
    </row>
    <row r="50" spans="1:9" ht="15.75" x14ac:dyDescent="0.25">
      <c r="A50" s="244" t="s">
        <v>4956</v>
      </c>
      <c r="B50" s="244"/>
      <c r="C50" s="244"/>
      <c r="D50" s="221">
        <v>0.25</v>
      </c>
      <c r="E50" s="227"/>
      <c r="F50" s="227"/>
      <c r="G50" s="227"/>
      <c r="H50" s="227"/>
      <c r="I50" s="226"/>
    </row>
    <row r="51" spans="1:9" ht="15.75" x14ac:dyDescent="0.25">
      <c r="A51" s="244" t="s">
        <v>4957</v>
      </c>
      <c r="B51" s="244"/>
      <c r="C51" s="244"/>
      <c r="D51" s="221">
        <v>0.75</v>
      </c>
      <c r="E51" s="227"/>
      <c r="F51" s="227"/>
      <c r="G51" s="227"/>
      <c r="H51" s="227"/>
      <c r="I51" s="226"/>
    </row>
    <row r="52" spans="1:9" ht="15.75" x14ac:dyDescent="0.25">
      <c r="A52" s="228"/>
      <c r="B52" s="228"/>
      <c r="C52" s="228"/>
      <c r="D52" s="221"/>
      <c r="E52" s="227"/>
      <c r="F52" s="227"/>
      <c r="G52" s="227"/>
      <c r="H52" s="227"/>
      <c r="I52" s="226"/>
    </row>
    <row r="53" spans="1:9" ht="19.5" customHeight="1" x14ac:dyDescent="0.25">
      <c r="A53" s="228"/>
      <c r="B53" s="210" t="s">
        <v>4924</v>
      </c>
      <c r="C53" s="228"/>
      <c r="D53" s="221"/>
      <c r="E53" s="227"/>
      <c r="F53" s="227"/>
      <c r="G53" s="227"/>
      <c r="H53" s="227"/>
      <c r="I53" s="226"/>
    </row>
    <row r="54" spans="1:9" ht="15.75" x14ac:dyDescent="0.25">
      <c r="A54" s="228"/>
      <c r="B54" s="228"/>
      <c r="C54" s="228"/>
      <c r="D54" s="221"/>
      <c r="E54" s="227"/>
      <c r="F54" s="227"/>
      <c r="G54" s="227"/>
      <c r="H54" s="227"/>
      <c r="I54" s="226"/>
    </row>
    <row r="55" spans="1:9" ht="15.75" x14ac:dyDescent="0.25">
      <c r="A55" s="228"/>
      <c r="B55" s="229" t="s">
        <v>4925</v>
      </c>
      <c r="C55" s="228"/>
      <c r="D55" s="230" t="s">
        <v>4926</v>
      </c>
      <c r="E55" s="227"/>
      <c r="F55" s="227"/>
      <c r="G55" s="227"/>
      <c r="H55" s="227"/>
      <c r="I55" s="226"/>
    </row>
    <row r="56" spans="1:9" ht="15.75" x14ac:dyDescent="0.25">
      <c r="A56" s="228"/>
      <c r="B56" s="229" t="s">
        <v>4927</v>
      </c>
      <c r="C56" s="228"/>
      <c r="D56" s="230" t="s">
        <v>4928</v>
      </c>
      <c r="E56" s="227"/>
      <c r="F56" s="227"/>
      <c r="G56" s="227"/>
      <c r="H56" s="227"/>
      <c r="I56" s="226"/>
    </row>
    <row r="57" spans="1:9" ht="15.75" x14ac:dyDescent="0.25">
      <c r="A57" s="228"/>
      <c r="B57" s="228"/>
      <c r="C57" s="228"/>
      <c r="D57" s="221"/>
      <c r="E57" s="227"/>
      <c r="F57" s="227"/>
      <c r="G57" s="227"/>
      <c r="H57" s="227"/>
      <c r="I57" s="226"/>
    </row>
    <row r="58" spans="1:9" ht="19.5" customHeight="1" x14ac:dyDescent="0.25">
      <c r="A58" s="228"/>
      <c r="B58" s="210" t="s">
        <v>4929</v>
      </c>
      <c r="C58" s="228"/>
      <c r="D58" s="221"/>
      <c r="E58" s="227"/>
      <c r="F58" s="227"/>
      <c r="G58" s="227"/>
      <c r="H58" s="227"/>
      <c r="I58" s="226"/>
    </row>
    <row r="59" spans="1:9" ht="15.75" x14ac:dyDescent="0.25">
      <c r="A59" s="228"/>
      <c r="B59" s="228"/>
      <c r="C59" s="228"/>
      <c r="D59" s="221"/>
      <c r="E59" s="227"/>
      <c r="F59" s="227"/>
      <c r="G59" s="227"/>
      <c r="H59" s="227"/>
      <c r="I59" s="226"/>
    </row>
    <row r="60" spans="1:9" ht="15.75" x14ac:dyDescent="0.25">
      <c r="A60" s="228"/>
      <c r="B60" s="229" t="s">
        <v>4925</v>
      </c>
      <c r="C60" s="231" t="s">
        <v>4930</v>
      </c>
      <c r="D60" s="221">
        <v>1.0063</v>
      </c>
      <c r="E60" s="227"/>
      <c r="F60" s="227"/>
      <c r="G60" s="227"/>
      <c r="H60" s="227"/>
      <c r="I60" s="226"/>
    </row>
    <row r="61" spans="1:9" ht="15.75" x14ac:dyDescent="0.25">
      <c r="A61" s="228"/>
      <c r="B61" s="229" t="s">
        <v>4927</v>
      </c>
      <c r="C61" s="231" t="s">
        <v>4931</v>
      </c>
      <c r="D61" s="221">
        <v>1.0043</v>
      </c>
      <c r="E61" s="227"/>
      <c r="F61" s="227"/>
      <c r="G61" s="227"/>
      <c r="H61" s="227"/>
      <c r="I61" s="226"/>
    </row>
    <row r="62" spans="1:9" ht="15.75" x14ac:dyDescent="0.25">
      <c r="B62" s="229"/>
      <c r="C62" s="231"/>
      <c r="D62" s="221"/>
      <c r="E62" s="227"/>
      <c r="F62" s="227"/>
      <c r="G62" s="227"/>
      <c r="H62" s="227"/>
      <c r="I62" s="226"/>
    </row>
    <row r="63" spans="1:9" ht="25.5" x14ac:dyDescent="0.25">
      <c r="B63" s="210" t="s">
        <v>4932</v>
      </c>
      <c r="C63" s="227"/>
      <c r="D63" s="227"/>
      <c r="E63" s="227"/>
      <c r="F63" s="227"/>
      <c r="G63" s="227"/>
      <c r="H63" s="227"/>
      <c r="I63" s="226"/>
    </row>
    <row r="64" spans="1:9" ht="15.75" x14ac:dyDescent="0.25">
      <c r="B64" s="227"/>
      <c r="C64" s="227"/>
      <c r="D64" s="227"/>
      <c r="E64" s="227"/>
      <c r="F64" s="227"/>
      <c r="G64" s="227"/>
      <c r="H64" s="227"/>
      <c r="I64" s="226"/>
    </row>
    <row r="65" spans="2:9" ht="15.75" x14ac:dyDescent="0.25">
      <c r="B65" s="229" t="s">
        <v>4933</v>
      </c>
      <c r="C65" s="231" t="s">
        <v>4944</v>
      </c>
      <c r="D65" s="221">
        <v>1.0126999999999999</v>
      </c>
      <c r="E65" s="227"/>
      <c r="F65" s="227"/>
      <c r="G65" s="227"/>
      <c r="H65" s="227"/>
      <c r="I65" s="226"/>
    </row>
    <row r="66" spans="2:9" ht="15.75" x14ac:dyDescent="0.25">
      <c r="B66" s="229" t="s">
        <v>4934</v>
      </c>
      <c r="C66" s="231" t="s">
        <v>4958</v>
      </c>
      <c r="D66" s="221">
        <v>1.0409999999999999</v>
      </c>
      <c r="E66" s="227"/>
      <c r="F66" s="227"/>
      <c r="G66" s="227"/>
      <c r="H66" s="232"/>
      <c r="I66" s="226"/>
    </row>
    <row r="67" spans="2:9" ht="15.75" x14ac:dyDescent="0.25">
      <c r="B67" s="229"/>
      <c r="C67" s="231"/>
      <c r="D67" s="221"/>
      <c r="E67" s="227"/>
      <c r="F67" s="227"/>
      <c r="G67" s="227"/>
      <c r="H67" s="227"/>
      <c r="I67" s="226"/>
    </row>
    <row r="68" spans="2:9" ht="15.75" x14ac:dyDescent="0.25">
      <c r="B68" s="210" t="s">
        <v>4935</v>
      </c>
      <c r="C68" s="227"/>
      <c r="D68" s="227"/>
      <c r="E68" s="227"/>
      <c r="F68" s="227"/>
      <c r="G68" s="227"/>
      <c r="H68" s="227"/>
      <c r="I68" s="226"/>
    </row>
    <row r="69" spans="2:9" ht="15.75" x14ac:dyDescent="0.25">
      <c r="B69" s="245" t="s">
        <v>4961</v>
      </c>
      <c r="C69" s="245"/>
      <c r="D69" s="233">
        <v>1.0339</v>
      </c>
      <c r="E69" s="227"/>
      <c r="F69" s="227"/>
      <c r="G69" s="227"/>
      <c r="H69" s="227"/>
      <c r="I69" s="226"/>
    </row>
    <row r="75" spans="2:9" x14ac:dyDescent="0.2">
      <c r="F75" s="235"/>
    </row>
  </sheetData>
  <mergeCells count="21">
    <mergeCell ref="A41:B41"/>
    <mergeCell ref="B2:G2"/>
    <mergeCell ref="B3:G3"/>
    <mergeCell ref="B4:G4"/>
    <mergeCell ref="B5:G5"/>
    <mergeCell ref="C9:G9"/>
    <mergeCell ref="C10:G10"/>
    <mergeCell ref="C11:G11"/>
    <mergeCell ref="A36:F36"/>
    <mergeCell ref="A38:B38"/>
    <mergeCell ref="A39:B39"/>
    <mergeCell ref="A40:B40"/>
    <mergeCell ref="A51:C51"/>
    <mergeCell ref="B69:C69"/>
    <mergeCell ref="A42:B42"/>
    <mergeCell ref="A45:C45"/>
    <mergeCell ref="C46:D46"/>
    <mergeCell ref="B47:H47"/>
    <mergeCell ref="A48:G48"/>
    <mergeCell ref="A50:C50"/>
    <mergeCell ref="A44:B44"/>
  </mergeCells>
  <pageMargins left="0.7" right="0.7" top="0.75" bottom="0.75" header="0.3" footer="0.3"/>
  <pageSetup paperSize="9" scale="52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153"/>
  <sheetViews>
    <sheetView tabSelected="1" view="pageBreakPreview" topLeftCell="A2126" zoomScale="85" zoomScaleNormal="100" zoomScaleSheetLayoutView="85" workbookViewId="0">
      <selection activeCell="J2152" sqref="J2152"/>
    </sheetView>
  </sheetViews>
  <sheetFormatPr defaultColWidth="9.140625" defaultRowHeight="14.25" customHeight="1" outlineLevelCol="1" x14ac:dyDescent="0.2"/>
  <cols>
    <col min="1" max="1" width="6.7109375" style="1" customWidth="1"/>
    <col min="2" max="2" width="11.5703125" style="2" customWidth="1"/>
    <col min="3" max="3" width="9.42578125" style="1" customWidth="1"/>
    <col min="4" max="4" width="19" style="1" hidden="1" customWidth="1"/>
    <col min="5" max="5" width="61.140625" style="1" customWidth="1"/>
    <col min="6" max="6" width="13.7109375" style="2" customWidth="1"/>
    <col min="7" max="7" width="15.85546875" style="1" customWidth="1"/>
    <col min="8" max="8" width="16.140625" style="1" hidden="1" customWidth="1" outlineLevel="1"/>
    <col min="9" max="9" width="20" style="100" hidden="1" customWidth="1" outlineLevel="1"/>
    <col min="10" max="10" width="16" style="1" customWidth="1" collapsed="1"/>
    <col min="11" max="11" width="20.7109375" style="1" customWidth="1"/>
    <col min="12" max="12" width="16.5703125" style="1" customWidth="1"/>
    <col min="13" max="13" width="9.140625" style="1"/>
    <col min="14" max="14" width="11.140625" style="1" bestFit="1" customWidth="1"/>
    <col min="15" max="16384" width="9.140625" style="1"/>
  </cols>
  <sheetData>
    <row r="1" spans="1:15" ht="15" x14ac:dyDescent="0.2">
      <c r="H1" s="140"/>
      <c r="I1" s="141"/>
      <c r="J1" s="140"/>
      <c r="K1" s="140"/>
      <c r="L1" s="142" t="s">
        <v>4813</v>
      </c>
    </row>
    <row r="2" spans="1:15" ht="15" x14ac:dyDescent="0.2">
      <c r="H2" s="140"/>
      <c r="I2" s="141"/>
      <c r="J2" s="140"/>
      <c r="K2" s="240" t="s">
        <v>4813</v>
      </c>
      <c r="L2" s="142" t="s">
        <v>4814</v>
      </c>
    </row>
    <row r="3" spans="1:15" ht="15" x14ac:dyDescent="0.2">
      <c r="H3" s="140"/>
      <c r="I3" s="141"/>
      <c r="J3" s="140"/>
      <c r="K3" s="241" t="s">
        <v>4964</v>
      </c>
      <c r="L3" s="142" t="s">
        <v>4812</v>
      </c>
    </row>
    <row r="4" spans="1:15" ht="18" customHeight="1" x14ac:dyDescent="0.2">
      <c r="H4" s="140"/>
      <c r="I4" s="141"/>
      <c r="J4" s="140"/>
      <c r="K4" s="242" t="s">
        <v>4965</v>
      </c>
      <c r="L4" s="142" t="s">
        <v>4815</v>
      </c>
    </row>
    <row r="5" spans="1:15" ht="15.75" customHeight="1" x14ac:dyDescent="0.2">
      <c r="G5" s="243" t="s">
        <v>4815</v>
      </c>
      <c r="H5" s="243"/>
      <c r="I5" s="243"/>
      <c r="J5" s="243"/>
      <c r="K5" s="243"/>
    </row>
    <row r="9" spans="1:15" ht="21" customHeight="1" x14ac:dyDescent="0.2"/>
    <row r="10" spans="1:15" customFormat="1" ht="22.5" customHeight="1" x14ac:dyDescent="0.3">
      <c r="A10" s="282" t="s">
        <v>4811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</row>
    <row r="11" spans="1:15" ht="14.25" customHeight="1" x14ac:dyDescent="0.2">
      <c r="A11" s="138"/>
      <c r="B11" s="138"/>
      <c r="C11" s="138"/>
      <c r="D11" s="138"/>
      <c r="E11" s="138"/>
      <c r="F11" s="138"/>
      <c r="G11" s="138"/>
      <c r="H11" s="138"/>
      <c r="I11" s="138"/>
      <c r="J11" s="139"/>
      <c r="K11" s="139"/>
      <c r="L11" s="139"/>
    </row>
    <row r="12" spans="1:15" customFormat="1" ht="18.75" x14ac:dyDescent="0.3">
      <c r="A12" s="283" t="s">
        <v>4963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</row>
    <row r="13" spans="1:15" customFormat="1" ht="15" x14ac:dyDescent="0.25">
      <c r="A13" s="279"/>
      <c r="B13" s="279"/>
      <c r="C13" s="279"/>
      <c r="D13" s="279"/>
      <c r="E13" s="279"/>
      <c r="F13" s="279"/>
      <c r="G13" s="279"/>
      <c r="H13" s="279"/>
      <c r="I13" s="279"/>
      <c r="J13" s="42"/>
      <c r="K13" s="42"/>
    </row>
    <row r="15" spans="1:15" s="32" customFormat="1" ht="15.75" x14ac:dyDescent="0.25">
      <c r="A15" s="280" t="s">
        <v>0</v>
      </c>
      <c r="B15" s="280" t="s">
        <v>1</v>
      </c>
      <c r="C15" s="280"/>
      <c r="D15" s="280"/>
      <c r="E15" s="280" t="s">
        <v>2</v>
      </c>
      <c r="F15" s="280" t="s">
        <v>3</v>
      </c>
      <c r="G15" s="280" t="s">
        <v>4</v>
      </c>
      <c r="H15" s="288" t="s">
        <v>4937</v>
      </c>
      <c r="I15" s="289"/>
      <c r="J15" s="284" t="s">
        <v>5</v>
      </c>
      <c r="K15" s="284"/>
      <c r="L15" s="285" t="s">
        <v>4500</v>
      </c>
      <c r="M15" s="137" t="s">
        <v>4801</v>
      </c>
      <c r="N15" s="48" t="s">
        <v>4501</v>
      </c>
      <c r="O15" s="137" t="s">
        <v>4962</v>
      </c>
    </row>
    <row r="16" spans="1:15" s="32" customFormat="1" ht="48.75" customHeight="1" x14ac:dyDescent="0.25">
      <c r="A16" s="280"/>
      <c r="B16" s="280" t="s">
        <v>6</v>
      </c>
      <c r="C16" s="281" t="s">
        <v>7</v>
      </c>
      <c r="D16" s="281"/>
      <c r="E16" s="280"/>
      <c r="F16" s="280"/>
      <c r="G16" s="280"/>
      <c r="H16" s="290"/>
      <c r="I16" s="291"/>
      <c r="J16" s="280" t="s">
        <v>8</v>
      </c>
      <c r="K16" s="284" t="s">
        <v>9</v>
      </c>
      <c r="L16" s="286"/>
    </row>
    <row r="17" spans="1:15" s="32" customFormat="1" ht="15.75" x14ac:dyDescent="0.25">
      <c r="A17" s="280"/>
      <c r="B17" s="280"/>
      <c r="C17" s="33" t="s">
        <v>10</v>
      </c>
      <c r="D17" s="33" t="s">
        <v>1</v>
      </c>
      <c r="E17" s="280"/>
      <c r="F17" s="280"/>
      <c r="G17" s="280"/>
      <c r="H17" s="290"/>
      <c r="I17" s="291"/>
      <c r="J17" s="280"/>
      <c r="K17" s="284"/>
      <c r="L17" s="287"/>
      <c r="M17" s="32">
        <v>1.0109999999999999</v>
      </c>
      <c r="N17" s="32">
        <v>1.0339</v>
      </c>
      <c r="O17" s="32">
        <v>1.0037</v>
      </c>
    </row>
    <row r="18" spans="1:15" s="32" customFormat="1" ht="15.75" x14ac:dyDescent="0.25">
      <c r="A18" s="36">
        <v>1</v>
      </c>
      <c r="B18" s="44">
        <v>2</v>
      </c>
      <c r="C18" s="36">
        <v>3</v>
      </c>
      <c r="D18" s="36">
        <v>4</v>
      </c>
      <c r="E18" s="36">
        <v>4</v>
      </c>
      <c r="F18" s="44">
        <v>5</v>
      </c>
      <c r="G18" s="36">
        <v>6</v>
      </c>
      <c r="H18" s="292"/>
      <c r="I18" s="293"/>
      <c r="J18" s="36">
        <v>7</v>
      </c>
      <c r="K18" s="36">
        <v>8</v>
      </c>
      <c r="L18" s="43">
        <v>9</v>
      </c>
    </row>
    <row r="19" spans="1:15" s="25" customFormat="1" ht="18.75" x14ac:dyDescent="0.25">
      <c r="A19" s="270" t="s">
        <v>4497</v>
      </c>
      <c r="B19" s="270"/>
      <c r="C19" s="270"/>
      <c r="D19" s="270"/>
      <c r="E19" s="270"/>
      <c r="F19" s="45"/>
      <c r="G19" s="24"/>
      <c r="H19" s="35"/>
      <c r="I19" s="99">
        <f>I21+I642+I719+I801+I972+I1193+I1295+I1334+I1360+I1404+I1469+I1509+I1523+I1637+I1678+I1804+I1930+I2072+I2123</f>
        <v>253869113.40999994</v>
      </c>
      <c r="J19" s="35"/>
      <c r="K19" s="99">
        <f>K21+K642+K719+K801+K972+K1193+K1295+K1334+K1360+K1404+K1469+K1509+K1523+K1637+K1678+K1804+K1930+K2072+K2123</f>
        <v>266217964.1100001</v>
      </c>
      <c r="L19" s="39"/>
    </row>
    <row r="20" spans="1:15" s="27" customFormat="1" ht="18.75" x14ac:dyDescent="0.25">
      <c r="A20" s="270" t="s">
        <v>4498</v>
      </c>
      <c r="B20" s="270"/>
      <c r="C20" s="270"/>
      <c r="D20" s="270"/>
      <c r="E20" s="270"/>
      <c r="F20" s="46"/>
      <c r="G20" s="26"/>
      <c r="H20" s="35"/>
      <c r="I20" s="99">
        <f>I643+I720+I802+I973+I1194+I1296+I1335+I1361+I1405+I1524+I1679+I1805+I1931+I2073</f>
        <v>11072456.6</v>
      </c>
      <c r="J20" s="35"/>
      <c r="K20" s="99">
        <f>K643+K720+K802+K973+K1194+K1296+K1335+K1361+K1405+K1524+K1679+K1805+K1931+K2073</f>
        <v>11490162.939999998</v>
      </c>
      <c r="L20" s="40"/>
    </row>
    <row r="21" spans="1:15" s="30" customFormat="1" ht="24" customHeight="1" x14ac:dyDescent="0.3">
      <c r="A21" s="271" t="s">
        <v>4499</v>
      </c>
      <c r="B21" s="271"/>
      <c r="C21" s="271"/>
      <c r="D21" s="271"/>
      <c r="E21" s="271"/>
      <c r="F21" s="28"/>
      <c r="G21" s="28"/>
      <c r="H21" s="29"/>
      <c r="I21" s="134">
        <f>SUM(I22:I641)</f>
        <v>164869133.51999998</v>
      </c>
      <c r="J21" s="135"/>
      <c r="K21" s="134">
        <f>SUM(K22:K641)</f>
        <v>172970881.13000011</v>
      </c>
      <c r="L21" s="41"/>
    </row>
    <row r="22" spans="1:15" customFormat="1" ht="56.25" x14ac:dyDescent="0.25">
      <c r="A22" s="80" t="s">
        <v>12</v>
      </c>
      <c r="B22" s="81" t="s">
        <v>13</v>
      </c>
      <c r="C22" s="81" t="s">
        <v>211</v>
      </c>
      <c r="D22" s="81" t="s">
        <v>15</v>
      </c>
      <c r="E22" s="82" t="s">
        <v>16</v>
      </c>
      <c r="F22" s="83" t="s">
        <v>17</v>
      </c>
      <c r="G22" s="84">
        <v>0.18584000000000001</v>
      </c>
      <c r="H22" s="37">
        <f>ROUND(I22/G22,2)</f>
        <v>1409261.62</v>
      </c>
      <c r="I22" s="38">
        <v>261897.18</v>
      </c>
      <c r="J22" s="37">
        <f>ROUND(H22*M$17*N$17*O$17,2)</f>
        <v>1478513.31</v>
      </c>
      <c r="K22" s="38">
        <f>ROUND(J22*G22,2)</f>
        <v>274766.90999999997</v>
      </c>
      <c r="L22" s="3"/>
    </row>
    <row r="23" spans="1:15" customFormat="1" ht="37.5" x14ac:dyDescent="0.25">
      <c r="A23" s="80" t="s">
        <v>18</v>
      </c>
      <c r="B23" s="81" t="s">
        <v>13</v>
      </c>
      <c r="C23" s="81" t="s">
        <v>212</v>
      </c>
      <c r="D23" s="81" t="s">
        <v>20</v>
      </c>
      <c r="E23" s="82" t="s">
        <v>21</v>
      </c>
      <c r="F23" s="83" t="s">
        <v>22</v>
      </c>
      <c r="G23" s="85">
        <v>18.835999999999999</v>
      </c>
      <c r="H23" s="37">
        <f t="shared" ref="H23:H86" si="0">ROUND(I23/G23,2)</f>
        <v>7846.5</v>
      </c>
      <c r="I23" s="11">
        <v>147796.70000000001</v>
      </c>
      <c r="J23" s="37">
        <f>ROUND(H23*M$17*N$17*O$17,2)</f>
        <v>8232.08</v>
      </c>
      <c r="K23" s="38">
        <f t="shared" ref="K23:K86" si="1">ROUND(J23*G23,2)</f>
        <v>155059.46</v>
      </c>
      <c r="L23" s="3"/>
    </row>
    <row r="24" spans="1:15" customFormat="1" ht="37.5" x14ac:dyDescent="0.25">
      <c r="A24" s="80" t="s">
        <v>23</v>
      </c>
      <c r="B24" s="81" t="s">
        <v>13</v>
      </c>
      <c r="C24" s="81" t="s">
        <v>213</v>
      </c>
      <c r="D24" s="81" t="s">
        <v>27</v>
      </c>
      <c r="E24" s="82" t="s">
        <v>28</v>
      </c>
      <c r="F24" s="83" t="s">
        <v>29</v>
      </c>
      <c r="G24" s="86">
        <v>2.01E-2</v>
      </c>
      <c r="H24" s="37">
        <f t="shared" si="0"/>
        <v>54754.73</v>
      </c>
      <c r="I24" s="11">
        <v>1100.57</v>
      </c>
      <c r="J24" s="37">
        <f t="shared" ref="J24:J86" si="2">ROUND(H24*M$17*N$17*O$17,2)</f>
        <v>57445.4</v>
      </c>
      <c r="K24" s="38">
        <f t="shared" si="1"/>
        <v>1154.6500000000001</v>
      </c>
      <c r="L24" s="3"/>
    </row>
    <row r="25" spans="1:15" customFormat="1" ht="37.5" x14ac:dyDescent="0.25">
      <c r="A25" s="80" t="s">
        <v>25</v>
      </c>
      <c r="B25" s="81" t="s">
        <v>13</v>
      </c>
      <c r="C25" s="81" t="s">
        <v>214</v>
      </c>
      <c r="D25" s="81" t="s">
        <v>32</v>
      </c>
      <c r="E25" s="82" t="s">
        <v>33</v>
      </c>
      <c r="F25" s="83" t="s">
        <v>29</v>
      </c>
      <c r="G25" s="86">
        <v>4.3400000000000001E-2</v>
      </c>
      <c r="H25" s="37">
        <f t="shared" si="0"/>
        <v>54642.63</v>
      </c>
      <c r="I25" s="11">
        <v>2371.4899999999998</v>
      </c>
      <c r="J25" s="37">
        <f t="shared" si="2"/>
        <v>57327.79</v>
      </c>
      <c r="K25" s="38">
        <f t="shared" si="1"/>
        <v>2488.0300000000002</v>
      </c>
      <c r="L25" s="3"/>
    </row>
    <row r="26" spans="1:15" customFormat="1" ht="37.5" x14ac:dyDescent="0.25">
      <c r="A26" s="80" t="s">
        <v>30</v>
      </c>
      <c r="B26" s="81" t="s">
        <v>13</v>
      </c>
      <c r="C26" s="81" t="s">
        <v>215</v>
      </c>
      <c r="D26" s="81" t="s">
        <v>36</v>
      </c>
      <c r="E26" s="82" t="s">
        <v>37</v>
      </c>
      <c r="F26" s="83" t="s">
        <v>29</v>
      </c>
      <c r="G26" s="84">
        <v>2.9919999999999999E-2</v>
      </c>
      <c r="H26" s="37">
        <f t="shared" si="0"/>
        <v>54570.86</v>
      </c>
      <c r="I26" s="11">
        <v>1632.76</v>
      </c>
      <c r="J26" s="37">
        <f t="shared" si="2"/>
        <v>57252.49</v>
      </c>
      <c r="K26" s="38">
        <f t="shared" si="1"/>
        <v>1712.99</v>
      </c>
      <c r="L26" s="3"/>
    </row>
    <row r="27" spans="1:15" customFormat="1" ht="37.5" x14ac:dyDescent="0.25">
      <c r="A27" s="80" t="s">
        <v>34</v>
      </c>
      <c r="B27" s="81" t="s">
        <v>13</v>
      </c>
      <c r="C27" s="81" t="s">
        <v>1547</v>
      </c>
      <c r="D27" s="81" t="s">
        <v>40</v>
      </c>
      <c r="E27" s="82" t="s">
        <v>41</v>
      </c>
      <c r="F27" s="83" t="s">
        <v>29</v>
      </c>
      <c r="G27" s="84">
        <v>1.18113</v>
      </c>
      <c r="H27" s="37">
        <f t="shared" si="0"/>
        <v>54896.38</v>
      </c>
      <c r="I27" s="11">
        <v>64839.76</v>
      </c>
      <c r="J27" s="37">
        <f t="shared" si="2"/>
        <v>57594.01</v>
      </c>
      <c r="K27" s="38">
        <f t="shared" si="1"/>
        <v>68026.009999999995</v>
      </c>
      <c r="L27" s="3"/>
    </row>
    <row r="28" spans="1:15" customFormat="1" ht="37.5" x14ac:dyDescent="0.25">
      <c r="A28" s="80" t="s">
        <v>38</v>
      </c>
      <c r="B28" s="81" t="s">
        <v>13</v>
      </c>
      <c r="C28" s="81" t="s">
        <v>1551</v>
      </c>
      <c r="D28" s="81" t="s">
        <v>44</v>
      </c>
      <c r="E28" s="82" t="s">
        <v>45</v>
      </c>
      <c r="F28" s="83" t="s">
        <v>29</v>
      </c>
      <c r="G28" s="84">
        <v>1.0898600000000001</v>
      </c>
      <c r="H28" s="37">
        <f t="shared" si="0"/>
        <v>49571.3</v>
      </c>
      <c r="I28" s="11">
        <v>54025.78</v>
      </c>
      <c r="J28" s="37">
        <f t="shared" si="2"/>
        <v>52007.25</v>
      </c>
      <c r="K28" s="38">
        <f t="shared" si="1"/>
        <v>56680.62</v>
      </c>
      <c r="L28" s="3"/>
    </row>
    <row r="29" spans="1:15" customFormat="1" ht="37.5" x14ac:dyDescent="0.25">
      <c r="A29" s="80" t="s">
        <v>42</v>
      </c>
      <c r="B29" s="81" t="s">
        <v>13</v>
      </c>
      <c r="C29" s="81" t="s">
        <v>1554</v>
      </c>
      <c r="D29" s="81" t="s">
        <v>48</v>
      </c>
      <c r="E29" s="82" t="s">
        <v>49</v>
      </c>
      <c r="F29" s="83" t="s">
        <v>29</v>
      </c>
      <c r="G29" s="84">
        <v>0.20263999999999999</v>
      </c>
      <c r="H29" s="37">
        <f t="shared" si="0"/>
        <v>49571.56</v>
      </c>
      <c r="I29" s="11">
        <v>10045.18</v>
      </c>
      <c r="J29" s="37">
        <f t="shared" si="2"/>
        <v>52007.53</v>
      </c>
      <c r="K29" s="38">
        <f t="shared" si="1"/>
        <v>10538.81</v>
      </c>
      <c r="L29" s="3"/>
    </row>
    <row r="30" spans="1:15" customFormat="1" ht="18.75" x14ac:dyDescent="0.25">
      <c r="A30" s="80" t="s">
        <v>46</v>
      </c>
      <c r="B30" s="81" t="s">
        <v>13</v>
      </c>
      <c r="C30" s="81" t="s">
        <v>1556</v>
      </c>
      <c r="D30" s="81" t="s">
        <v>52</v>
      </c>
      <c r="E30" s="82" t="s">
        <v>53</v>
      </c>
      <c r="F30" s="83" t="s">
        <v>29</v>
      </c>
      <c r="G30" s="84">
        <v>6.0040000000000003E-2</v>
      </c>
      <c r="H30" s="37">
        <f t="shared" si="0"/>
        <v>72598.600000000006</v>
      </c>
      <c r="I30" s="11">
        <v>4358.82</v>
      </c>
      <c r="J30" s="37">
        <f t="shared" si="2"/>
        <v>76166.12</v>
      </c>
      <c r="K30" s="38">
        <f t="shared" si="1"/>
        <v>4573.01</v>
      </c>
      <c r="L30" s="3"/>
    </row>
    <row r="31" spans="1:15" customFormat="1" ht="18.75" x14ac:dyDescent="0.25">
      <c r="A31" s="87"/>
      <c r="B31" s="87"/>
      <c r="C31" s="272" t="s">
        <v>54</v>
      </c>
      <c r="D31" s="273"/>
      <c r="E31" s="274"/>
      <c r="F31" s="88"/>
      <c r="G31" s="88"/>
      <c r="H31" s="37"/>
      <c r="I31" s="11"/>
      <c r="J31" s="37"/>
      <c r="K31" s="38"/>
      <c r="L31" s="3"/>
    </row>
    <row r="32" spans="1:15" customFormat="1" ht="37.5" x14ac:dyDescent="0.25">
      <c r="A32" s="80" t="s">
        <v>50</v>
      </c>
      <c r="B32" s="81" t="s">
        <v>13</v>
      </c>
      <c r="C32" s="81" t="s">
        <v>216</v>
      </c>
      <c r="D32" s="81" t="s">
        <v>57</v>
      </c>
      <c r="E32" s="82" t="s">
        <v>58</v>
      </c>
      <c r="F32" s="83" t="s">
        <v>17</v>
      </c>
      <c r="G32" s="84">
        <v>0.86975999999999998</v>
      </c>
      <c r="H32" s="37">
        <f t="shared" si="0"/>
        <v>2356171.23</v>
      </c>
      <c r="I32" s="97">
        <v>2049303.49</v>
      </c>
      <c r="J32" s="37">
        <f t="shared" si="2"/>
        <v>2471954.4500000002</v>
      </c>
      <c r="K32" s="38">
        <f t="shared" si="1"/>
        <v>2150007.1</v>
      </c>
      <c r="L32" s="3"/>
    </row>
    <row r="33" spans="1:12" customFormat="1" ht="37.5" x14ac:dyDescent="0.25">
      <c r="A33" s="80" t="s">
        <v>55</v>
      </c>
      <c r="B33" s="81" t="s">
        <v>13</v>
      </c>
      <c r="C33" s="81" t="s">
        <v>217</v>
      </c>
      <c r="D33" s="81" t="s">
        <v>20</v>
      </c>
      <c r="E33" s="82" t="s">
        <v>21</v>
      </c>
      <c r="F33" s="83" t="s">
        <v>22</v>
      </c>
      <c r="G33" s="86">
        <v>75.416700000000006</v>
      </c>
      <c r="H33" s="37">
        <f t="shared" si="0"/>
        <v>7846.5</v>
      </c>
      <c r="I33" s="11">
        <v>591757.35</v>
      </c>
      <c r="J33" s="37">
        <f t="shared" si="2"/>
        <v>8232.08</v>
      </c>
      <c r="K33" s="38">
        <f t="shared" si="1"/>
        <v>620836.31000000006</v>
      </c>
      <c r="L33" s="3"/>
    </row>
    <row r="34" spans="1:12" customFormat="1" ht="18.75" x14ac:dyDescent="0.25">
      <c r="A34" s="80" t="s">
        <v>59</v>
      </c>
      <c r="B34" s="81" t="s">
        <v>13</v>
      </c>
      <c r="C34" s="81" t="s">
        <v>218</v>
      </c>
      <c r="D34" s="81" t="s">
        <v>63</v>
      </c>
      <c r="E34" s="82" t="s">
        <v>79</v>
      </c>
      <c r="F34" s="83" t="s">
        <v>22</v>
      </c>
      <c r="G34" s="89">
        <v>12.785092000000001</v>
      </c>
      <c r="H34" s="37">
        <f t="shared" si="0"/>
        <v>6422.04</v>
      </c>
      <c r="I34" s="11">
        <v>82106.350000000006</v>
      </c>
      <c r="J34" s="37">
        <f t="shared" si="2"/>
        <v>6737.62</v>
      </c>
      <c r="K34" s="38">
        <f t="shared" si="1"/>
        <v>86141.09</v>
      </c>
      <c r="L34" s="3"/>
    </row>
    <row r="35" spans="1:12" customFormat="1" ht="37.5" x14ac:dyDescent="0.25">
      <c r="A35" s="80" t="s">
        <v>61</v>
      </c>
      <c r="B35" s="81" t="s">
        <v>13</v>
      </c>
      <c r="C35" s="81" t="s">
        <v>219</v>
      </c>
      <c r="D35" s="81" t="s">
        <v>27</v>
      </c>
      <c r="E35" s="82" t="s">
        <v>28</v>
      </c>
      <c r="F35" s="83" t="s">
        <v>29</v>
      </c>
      <c r="G35" s="84">
        <v>0.12517</v>
      </c>
      <c r="H35" s="37">
        <f t="shared" si="0"/>
        <v>54753.38</v>
      </c>
      <c r="I35" s="11">
        <v>6853.48</v>
      </c>
      <c r="J35" s="37">
        <f t="shared" si="2"/>
        <v>57443.98</v>
      </c>
      <c r="K35" s="38">
        <f t="shared" si="1"/>
        <v>7190.26</v>
      </c>
      <c r="L35" s="3"/>
    </row>
    <row r="36" spans="1:12" customFormat="1" ht="37.5" x14ac:dyDescent="0.25">
      <c r="A36" s="80" t="s">
        <v>64</v>
      </c>
      <c r="B36" s="81" t="s">
        <v>13</v>
      </c>
      <c r="C36" s="81" t="s">
        <v>1708</v>
      </c>
      <c r="D36" s="81" t="s">
        <v>32</v>
      </c>
      <c r="E36" s="82" t="s">
        <v>33</v>
      </c>
      <c r="F36" s="83" t="s">
        <v>29</v>
      </c>
      <c r="G36" s="84">
        <v>3.5279999999999999E-2</v>
      </c>
      <c r="H36" s="37">
        <f t="shared" si="0"/>
        <v>54641.72</v>
      </c>
      <c r="I36" s="11">
        <v>1927.76</v>
      </c>
      <c r="J36" s="37">
        <f t="shared" si="2"/>
        <v>57326.84</v>
      </c>
      <c r="K36" s="38">
        <f t="shared" si="1"/>
        <v>2022.49</v>
      </c>
      <c r="L36" s="3"/>
    </row>
    <row r="37" spans="1:12" customFormat="1" ht="37.5" x14ac:dyDescent="0.25">
      <c r="A37" s="80" t="s">
        <v>66</v>
      </c>
      <c r="B37" s="81" t="s">
        <v>13</v>
      </c>
      <c r="C37" s="81" t="s">
        <v>1711</v>
      </c>
      <c r="D37" s="81" t="s">
        <v>40</v>
      </c>
      <c r="E37" s="82" t="s">
        <v>41</v>
      </c>
      <c r="F37" s="83" t="s">
        <v>29</v>
      </c>
      <c r="G37" s="84">
        <v>5.8161800000000001</v>
      </c>
      <c r="H37" s="37">
        <f t="shared" si="0"/>
        <v>54896.42</v>
      </c>
      <c r="I37" s="11">
        <v>319287.44</v>
      </c>
      <c r="J37" s="37">
        <f t="shared" si="2"/>
        <v>57594.05</v>
      </c>
      <c r="K37" s="38">
        <f t="shared" si="1"/>
        <v>334977.36</v>
      </c>
      <c r="L37" s="3"/>
    </row>
    <row r="38" spans="1:12" customFormat="1" ht="37.5" x14ac:dyDescent="0.25">
      <c r="A38" s="80" t="s">
        <v>68</v>
      </c>
      <c r="B38" s="81" t="s">
        <v>13</v>
      </c>
      <c r="C38" s="81" t="s">
        <v>1714</v>
      </c>
      <c r="D38" s="81" t="s">
        <v>44</v>
      </c>
      <c r="E38" s="82" t="s">
        <v>45</v>
      </c>
      <c r="F38" s="83" t="s">
        <v>29</v>
      </c>
      <c r="G38" s="84">
        <v>1.0802400000000001</v>
      </c>
      <c r="H38" s="37">
        <f t="shared" si="0"/>
        <v>49571.33</v>
      </c>
      <c r="I38" s="11">
        <v>53548.93</v>
      </c>
      <c r="J38" s="37">
        <f t="shared" si="2"/>
        <v>52007.29</v>
      </c>
      <c r="K38" s="38">
        <f t="shared" si="1"/>
        <v>56180.35</v>
      </c>
      <c r="L38" s="3"/>
    </row>
    <row r="39" spans="1:12" customFormat="1" ht="37.5" x14ac:dyDescent="0.25">
      <c r="A39" s="80" t="s">
        <v>71</v>
      </c>
      <c r="B39" s="81" t="s">
        <v>13</v>
      </c>
      <c r="C39" s="81" t="s">
        <v>1717</v>
      </c>
      <c r="D39" s="81" t="s">
        <v>48</v>
      </c>
      <c r="E39" s="82" t="s">
        <v>49</v>
      </c>
      <c r="F39" s="83" t="s">
        <v>29</v>
      </c>
      <c r="G39" s="84">
        <v>0.14807999999999999</v>
      </c>
      <c r="H39" s="37">
        <f t="shared" si="0"/>
        <v>49571.519999999997</v>
      </c>
      <c r="I39" s="11">
        <v>7340.55</v>
      </c>
      <c r="J39" s="37">
        <f t="shared" si="2"/>
        <v>52007.48</v>
      </c>
      <c r="K39" s="38">
        <f t="shared" si="1"/>
        <v>7701.27</v>
      </c>
      <c r="L39" s="3"/>
    </row>
    <row r="40" spans="1:12" customFormat="1" ht="18.75" x14ac:dyDescent="0.25">
      <c r="A40" s="87"/>
      <c r="B40" s="87"/>
      <c r="C40" s="272" t="s">
        <v>74</v>
      </c>
      <c r="D40" s="273"/>
      <c r="E40" s="274"/>
      <c r="F40" s="88"/>
      <c r="G40" s="88"/>
      <c r="H40" s="37"/>
      <c r="I40" s="11"/>
      <c r="J40" s="37"/>
      <c r="K40" s="38"/>
      <c r="L40" s="3"/>
    </row>
    <row r="41" spans="1:12" customFormat="1" ht="37.5" x14ac:dyDescent="0.25">
      <c r="A41" s="80" t="s">
        <v>72</v>
      </c>
      <c r="B41" s="81" t="s">
        <v>13</v>
      </c>
      <c r="C41" s="81" t="s">
        <v>221</v>
      </c>
      <c r="D41" s="81" t="s">
        <v>57</v>
      </c>
      <c r="E41" s="82" t="s">
        <v>58</v>
      </c>
      <c r="F41" s="83" t="s">
        <v>17</v>
      </c>
      <c r="G41" s="86">
        <v>0.49609999999999999</v>
      </c>
      <c r="H41" s="37">
        <f t="shared" si="0"/>
        <v>2356172.3199999998</v>
      </c>
      <c r="I41" s="98">
        <v>1168897.0900000001</v>
      </c>
      <c r="J41" s="37">
        <f t="shared" si="2"/>
        <v>2471955.59</v>
      </c>
      <c r="K41" s="38">
        <f t="shared" si="1"/>
        <v>1226337.17</v>
      </c>
      <c r="L41" s="3"/>
    </row>
    <row r="42" spans="1:12" customFormat="1" ht="18.75" x14ac:dyDescent="0.25">
      <c r="A42" s="80" t="s">
        <v>75</v>
      </c>
      <c r="B42" s="81" t="s">
        <v>13</v>
      </c>
      <c r="C42" s="81" t="s">
        <v>223</v>
      </c>
      <c r="D42" s="81" t="s">
        <v>63</v>
      </c>
      <c r="E42" s="82" t="s">
        <v>79</v>
      </c>
      <c r="F42" s="83" t="s">
        <v>22</v>
      </c>
      <c r="G42" s="86">
        <v>50.292900000000003</v>
      </c>
      <c r="H42" s="37">
        <f t="shared" si="0"/>
        <v>6422.04</v>
      </c>
      <c r="I42" s="11">
        <v>322982.84000000003</v>
      </c>
      <c r="J42" s="37">
        <f t="shared" si="2"/>
        <v>6737.62</v>
      </c>
      <c r="K42" s="38">
        <f t="shared" si="1"/>
        <v>338854.45</v>
      </c>
      <c r="L42" s="3"/>
    </row>
    <row r="43" spans="1:12" customFormat="1" ht="37.5" x14ac:dyDescent="0.25">
      <c r="A43" s="80" t="s">
        <v>77</v>
      </c>
      <c r="B43" s="81" t="s">
        <v>13</v>
      </c>
      <c r="C43" s="81" t="s">
        <v>225</v>
      </c>
      <c r="D43" s="81" t="s">
        <v>27</v>
      </c>
      <c r="E43" s="82" t="s">
        <v>28</v>
      </c>
      <c r="F43" s="83" t="s">
        <v>29</v>
      </c>
      <c r="G43" s="86">
        <v>0.1757</v>
      </c>
      <c r="H43" s="37">
        <f t="shared" si="0"/>
        <v>54753.16</v>
      </c>
      <c r="I43" s="11">
        <v>9620.1299999999992</v>
      </c>
      <c r="J43" s="37">
        <f t="shared" si="2"/>
        <v>57443.75</v>
      </c>
      <c r="K43" s="38">
        <f t="shared" si="1"/>
        <v>10092.870000000001</v>
      </c>
      <c r="L43" s="3"/>
    </row>
    <row r="44" spans="1:12" customFormat="1" ht="37.5" x14ac:dyDescent="0.25">
      <c r="A44" s="80" t="s">
        <v>80</v>
      </c>
      <c r="B44" s="81" t="s">
        <v>13</v>
      </c>
      <c r="C44" s="81" t="s">
        <v>227</v>
      </c>
      <c r="D44" s="81" t="s">
        <v>32</v>
      </c>
      <c r="E44" s="82" t="s">
        <v>33</v>
      </c>
      <c r="F44" s="83" t="s">
        <v>29</v>
      </c>
      <c r="G44" s="84">
        <v>0.17136000000000001</v>
      </c>
      <c r="H44" s="37">
        <f t="shared" si="0"/>
        <v>54642.1</v>
      </c>
      <c r="I44" s="11">
        <v>9363.4699999999993</v>
      </c>
      <c r="J44" s="37">
        <f t="shared" si="2"/>
        <v>57327.24</v>
      </c>
      <c r="K44" s="38">
        <f t="shared" si="1"/>
        <v>9823.6</v>
      </c>
      <c r="L44" s="3"/>
    </row>
    <row r="45" spans="1:12" customFormat="1" ht="37.5" x14ac:dyDescent="0.25">
      <c r="A45" s="80" t="s">
        <v>82</v>
      </c>
      <c r="B45" s="81" t="s">
        <v>13</v>
      </c>
      <c r="C45" s="81" t="s">
        <v>229</v>
      </c>
      <c r="D45" s="81" t="s">
        <v>40</v>
      </c>
      <c r="E45" s="82" t="s">
        <v>41</v>
      </c>
      <c r="F45" s="83" t="s">
        <v>29</v>
      </c>
      <c r="G45" s="86">
        <v>5.1524000000000001</v>
      </c>
      <c r="H45" s="37">
        <f t="shared" si="0"/>
        <v>54896.42</v>
      </c>
      <c r="I45" s="11">
        <v>282848.32</v>
      </c>
      <c r="J45" s="37">
        <f t="shared" si="2"/>
        <v>57594.05</v>
      </c>
      <c r="K45" s="38">
        <f t="shared" si="1"/>
        <v>296747.58</v>
      </c>
      <c r="L45" s="3"/>
    </row>
    <row r="46" spans="1:12" customFormat="1" ht="37.5" x14ac:dyDescent="0.25">
      <c r="A46" s="80" t="s">
        <v>84</v>
      </c>
      <c r="B46" s="81" t="s">
        <v>13</v>
      </c>
      <c r="C46" s="81" t="s">
        <v>1742</v>
      </c>
      <c r="D46" s="81" t="s">
        <v>88</v>
      </c>
      <c r="E46" s="82" t="s">
        <v>89</v>
      </c>
      <c r="F46" s="83" t="s">
        <v>29</v>
      </c>
      <c r="G46" s="89">
        <v>0.50707199999999997</v>
      </c>
      <c r="H46" s="37">
        <f t="shared" si="0"/>
        <v>53953.8</v>
      </c>
      <c r="I46" s="11">
        <v>27358.46</v>
      </c>
      <c r="J46" s="37">
        <f t="shared" si="2"/>
        <v>56605.11</v>
      </c>
      <c r="K46" s="38">
        <f t="shared" si="1"/>
        <v>28702.87</v>
      </c>
      <c r="L46" s="3"/>
    </row>
    <row r="47" spans="1:12" customFormat="1" ht="37.5" x14ac:dyDescent="0.25">
      <c r="A47" s="80" t="s">
        <v>86</v>
      </c>
      <c r="B47" s="81" t="s">
        <v>13</v>
      </c>
      <c r="C47" s="81" t="s">
        <v>1745</v>
      </c>
      <c r="D47" s="81" t="s">
        <v>92</v>
      </c>
      <c r="E47" s="82" t="s">
        <v>93</v>
      </c>
      <c r="F47" s="83" t="s">
        <v>29</v>
      </c>
      <c r="G47" s="84">
        <v>0.19488</v>
      </c>
      <c r="H47" s="37">
        <f t="shared" si="0"/>
        <v>53954.02</v>
      </c>
      <c r="I47" s="11">
        <v>10514.56</v>
      </c>
      <c r="J47" s="37">
        <f t="shared" si="2"/>
        <v>56605.34</v>
      </c>
      <c r="K47" s="38">
        <f t="shared" si="1"/>
        <v>11031.25</v>
      </c>
      <c r="L47" s="3"/>
    </row>
    <row r="48" spans="1:12" customFormat="1" ht="56.25" x14ac:dyDescent="0.25">
      <c r="A48" s="80" t="s">
        <v>90</v>
      </c>
      <c r="B48" s="81" t="s">
        <v>13</v>
      </c>
      <c r="C48" s="81" t="s">
        <v>1748</v>
      </c>
      <c r="D48" s="81" t="s">
        <v>96</v>
      </c>
      <c r="E48" s="82" t="s">
        <v>97</v>
      </c>
      <c r="F48" s="83" t="s">
        <v>29</v>
      </c>
      <c r="G48" s="84">
        <v>0.74904000000000004</v>
      </c>
      <c r="H48" s="37">
        <f t="shared" si="0"/>
        <v>50682.43</v>
      </c>
      <c r="I48" s="11">
        <v>37963.17</v>
      </c>
      <c r="J48" s="37">
        <f t="shared" si="2"/>
        <v>53172.99</v>
      </c>
      <c r="K48" s="38">
        <f t="shared" si="1"/>
        <v>39828.699999999997</v>
      </c>
      <c r="L48" s="3"/>
    </row>
    <row r="49" spans="1:12" customFormat="1" ht="18.75" x14ac:dyDescent="0.25">
      <c r="A49" s="80" t="s">
        <v>94</v>
      </c>
      <c r="B49" s="81" t="s">
        <v>13</v>
      </c>
      <c r="C49" s="81" t="s">
        <v>1751</v>
      </c>
      <c r="D49" s="81" t="s">
        <v>52</v>
      </c>
      <c r="E49" s="82" t="s">
        <v>53</v>
      </c>
      <c r="F49" s="83" t="s">
        <v>29</v>
      </c>
      <c r="G49" s="84">
        <v>5.688E-2</v>
      </c>
      <c r="H49" s="37">
        <f t="shared" si="0"/>
        <v>72598.28</v>
      </c>
      <c r="I49" s="11">
        <v>4129.3900000000003</v>
      </c>
      <c r="J49" s="37">
        <f t="shared" si="2"/>
        <v>76165.789999999994</v>
      </c>
      <c r="K49" s="38">
        <f t="shared" si="1"/>
        <v>4332.3100000000004</v>
      </c>
      <c r="L49" s="3"/>
    </row>
    <row r="50" spans="1:12" customFormat="1" ht="18.75" x14ac:dyDescent="0.25">
      <c r="A50" s="87"/>
      <c r="B50" s="87"/>
      <c r="C50" s="272" t="s">
        <v>100</v>
      </c>
      <c r="D50" s="273"/>
      <c r="E50" s="274"/>
      <c r="F50" s="88"/>
      <c r="G50" s="88"/>
      <c r="H50" s="37"/>
      <c r="I50" s="11"/>
      <c r="J50" s="37"/>
      <c r="K50" s="38"/>
      <c r="L50" s="3"/>
    </row>
    <row r="51" spans="1:12" customFormat="1" ht="37.5" x14ac:dyDescent="0.25">
      <c r="A51" s="80" t="s">
        <v>98</v>
      </c>
      <c r="B51" s="81" t="s">
        <v>13</v>
      </c>
      <c r="C51" s="81" t="s">
        <v>232</v>
      </c>
      <c r="D51" s="81" t="s">
        <v>57</v>
      </c>
      <c r="E51" s="82" t="s">
        <v>58</v>
      </c>
      <c r="F51" s="83" t="s">
        <v>17</v>
      </c>
      <c r="G51" s="86">
        <v>0.35049999999999998</v>
      </c>
      <c r="H51" s="37">
        <f t="shared" si="0"/>
        <v>2356171.4700000002</v>
      </c>
      <c r="I51" s="98">
        <v>825838.1</v>
      </c>
      <c r="J51" s="37">
        <f t="shared" si="2"/>
        <v>2471954.7000000002</v>
      </c>
      <c r="K51" s="38">
        <f t="shared" si="1"/>
        <v>866420.12</v>
      </c>
      <c r="L51" s="3"/>
    </row>
    <row r="52" spans="1:12" customFormat="1" ht="18.75" x14ac:dyDescent="0.25">
      <c r="A52" s="80" t="s">
        <v>101</v>
      </c>
      <c r="B52" s="81" t="s">
        <v>13</v>
      </c>
      <c r="C52" s="81" t="s">
        <v>234</v>
      </c>
      <c r="D52" s="81" t="s">
        <v>63</v>
      </c>
      <c r="E52" s="82" t="s">
        <v>79</v>
      </c>
      <c r="F52" s="83" t="s">
        <v>22</v>
      </c>
      <c r="G52" s="86">
        <v>35.545400000000001</v>
      </c>
      <c r="H52" s="37">
        <f t="shared" si="0"/>
        <v>6422.04</v>
      </c>
      <c r="I52" s="11">
        <v>228273.93</v>
      </c>
      <c r="J52" s="37">
        <f t="shared" si="2"/>
        <v>6737.62</v>
      </c>
      <c r="K52" s="38">
        <f t="shared" si="1"/>
        <v>239491.4</v>
      </c>
      <c r="L52" s="3"/>
    </row>
    <row r="53" spans="1:12" customFormat="1" ht="37.5" x14ac:dyDescent="0.25">
      <c r="A53" s="80" t="s">
        <v>103</v>
      </c>
      <c r="B53" s="81" t="s">
        <v>13</v>
      </c>
      <c r="C53" s="81" t="s">
        <v>236</v>
      </c>
      <c r="D53" s="81" t="s">
        <v>27</v>
      </c>
      <c r="E53" s="82" t="s">
        <v>28</v>
      </c>
      <c r="F53" s="83" t="s">
        <v>29</v>
      </c>
      <c r="G53" s="86">
        <v>3.7100000000000001E-2</v>
      </c>
      <c r="H53" s="37">
        <f t="shared" si="0"/>
        <v>54753.91</v>
      </c>
      <c r="I53" s="11">
        <v>2031.37</v>
      </c>
      <c r="J53" s="37">
        <f t="shared" si="2"/>
        <v>57444.54</v>
      </c>
      <c r="K53" s="38">
        <f t="shared" si="1"/>
        <v>2131.19</v>
      </c>
      <c r="L53" s="3"/>
    </row>
    <row r="54" spans="1:12" customFormat="1" ht="37.5" x14ac:dyDescent="0.25">
      <c r="A54" s="80" t="s">
        <v>105</v>
      </c>
      <c r="B54" s="81" t="s">
        <v>13</v>
      </c>
      <c r="C54" s="81" t="s">
        <v>238</v>
      </c>
      <c r="D54" s="81" t="s">
        <v>32</v>
      </c>
      <c r="E54" s="82" t="s">
        <v>33</v>
      </c>
      <c r="F54" s="83" t="s">
        <v>29</v>
      </c>
      <c r="G54" s="86">
        <v>0.1157</v>
      </c>
      <c r="H54" s="37">
        <f t="shared" si="0"/>
        <v>54641.919999999998</v>
      </c>
      <c r="I54" s="11">
        <v>6322.07</v>
      </c>
      <c r="J54" s="37">
        <f t="shared" si="2"/>
        <v>57327.05</v>
      </c>
      <c r="K54" s="38">
        <f t="shared" si="1"/>
        <v>6632.74</v>
      </c>
      <c r="L54" s="3"/>
    </row>
    <row r="55" spans="1:12" customFormat="1" ht="37.5" x14ac:dyDescent="0.25">
      <c r="A55" s="80" t="s">
        <v>107</v>
      </c>
      <c r="B55" s="81" t="s">
        <v>13</v>
      </c>
      <c r="C55" s="81" t="s">
        <v>240</v>
      </c>
      <c r="D55" s="81" t="s">
        <v>36</v>
      </c>
      <c r="E55" s="82" t="s">
        <v>37</v>
      </c>
      <c r="F55" s="83" t="s">
        <v>29</v>
      </c>
      <c r="G55" s="86">
        <v>1.2618</v>
      </c>
      <c r="H55" s="37">
        <f t="shared" si="0"/>
        <v>54571.85</v>
      </c>
      <c r="I55" s="11">
        <v>68858.759999999995</v>
      </c>
      <c r="J55" s="37">
        <f t="shared" si="2"/>
        <v>57253.53</v>
      </c>
      <c r="K55" s="38">
        <f t="shared" si="1"/>
        <v>72242.5</v>
      </c>
      <c r="L55" s="3"/>
    </row>
    <row r="56" spans="1:12" customFormat="1" ht="37.5" x14ac:dyDescent="0.25">
      <c r="A56" s="80" t="s">
        <v>109</v>
      </c>
      <c r="B56" s="81" t="s">
        <v>13</v>
      </c>
      <c r="C56" s="81" t="s">
        <v>242</v>
      </c>
      <c r="D56" s="81" t="s">
        <v>40</v>
      </c>
      <c r="E56" s="82" t="s">
        <v>41</v>
      </c>
      <c r="F56" s="83" t="s">
        <v>29</v>
      </c>
      <c r="G56" s="84">
        <v>0.11946</v>
      </c>
      <c r="H56" s="37">
        <f t="shared" si="0"/>
        <v>54896.12</v>
      </c>
      <c r="I56" s="11">
        <v>6557.89</v>
      </c>
      <c r="J56" s="37">
        <f t="shared" si="2"/>
        <v>57593.74</v>
      </c>
      <c r="K56" s="38">
        <f t="shared" si="1"/>
        <v>6880.15</v>
      </c>
      <c r="L56" s="3"/>
    </row>
    <row r="57" spans="1:12" customFormat="1" ht="37.5" x14ac:dyDescent="0.25">
      <c r="A57" s="80" t="s">
        <v>111</v>
      </c>
      <c r="B57" s="81" t="s">
        <v>13</v>
      </c>
      <c r="C57" s="81" t="s">
        <v>1872</v>
      </c>
      <c r="D57" s="81" t="s">
        <v>88</v>
      </c>
      <c r="E57" s="82" t="s">
        <v>89</v>
      </c>
      <c r="F57" s="83" t="s">
        <v>29</v>
      </c>
      <c r="G57" s="84">
        <v>0.12016</v>
      </c>
      <c r="H57" s="37">
        <f t="shared" si="0"/>
        <v>53953.73</v>
      </c>
      <c r="I57" s="11">
        <v>6483.08</v>
      </c>
      <c r="J57" s="37">
        <f t="shared" si="2"/>
        <v>56605.04</v>
      </c>
      <c r="K57" s="38">
        <f t="shared" si="1"/>
        <v>6801.66</v>
      </c>
      <c r="L57" s="3"/>
    </row>
    <row r="58" spans="1:12" customFormat="1" ht="56.25" x14ac:dyDescent="0.25">
      <c r="A58" s="80" t="s">
        <v>113</v>
      </c>
      <c r="B58" s="81" t="s">
        <v>13</v>
      </c>
      <c r="C58" s="81" t="s">
        <v>1875</v>
      </c>
      <c r="D58" s="81" t="s">
        <v>96</v>
      </c>
      <c r="E58" s="82" t="s">
        <v>97</v>
      </c>
      <c r="F58" s="83" t="s">
        <v>29</v>
      </c>
      <c r="G58" s="84">
        <v>0.30192000000000002</v>
      </c>
      <c r="H58" s="37">
        <f t="shared" si="0"/>
        <v>50682.53</v>
      </c>
      <c r="I58" s="11">
        <v>15302.07</v>
      </c>
      <c r="J58" s="37">
        <f t="shared" si="2"/>
        <v>53173.09</v>
      </c>
      <c r="K58" s="38">
        <f t="shared" si="1"/>
        <v>16054.02</v>
      </c>
      <c r="L58" s="3"/>
    </row>
    <row r="59" spans="1:12" customFormat="1" ht="18.75" x14ac:dyDescent="0.25">
      <c r="A59" s="80" t="s">
        <v>115</v>
      </c>
      <c r="B59" s="81" t="s">
        <v>13</v>
      </c>
      <c r="C59" s="81" t="s">
        <v>1878</v>
      </c>
      <c r="D59" s="81" t="s">
        <v>52</v>
      </c>
      <c r="E59" s="82" t="s">
        <v>53</v>
      </c>
      <c r="F59" s="83" t="s">
        <v>29</v>
      </c>
      <c r="G59" s="84">
        <v>3.7920000000000002E-2</v>
      </c>
      <c r="H59" s="37">
        <f t="shared" si="0"/>
        <v>72597.31</v>
      </c>
      <c r="I59" s="11">
        <v>2752.89</v>
      </c>
      <c r="J59" s="37">
        <f t="shared" si="2"/>
        <v>76164.77</v>
      </c>
      <c r="K59" s="38">
        <f t="shared" si="1"/>
        <v>2888.17</v>
      </c>
      <c r="L59" s="3"/>
    </row>
    <row r="60" spans="1:12" customFormat="1" ht="18.75" x14ac:dyDescent="0.25">
      <c r="A60" s="87"/>
      <c r="B60" s="87"/>
      <c r="C60" s="272" t="s">
        <v>119</v>
      </c>
      <c r="D60" s="273"/>
      <c r="E60" s="274"/>
      <c r="F60" s="88"/>
      <c r="G60" s="88"/>
      <c r="H60" s="37"/>
      <c r="I60" s="11"/>
      <c r="J60" s="37"/>
      <c r="K60" s="38"/>
      <c r="L60" s="3"/>
    </row>
    <row r="61" spans="1:12" customFormat="1" ht="37.5" x14ac:dyDescent="0.25">
      <c r="A61" s="80" t="s">
        <v>117</v>
      </c>
      <c r="B61" s="81" t="s">
        <v>13</v>
      </c>
      <c r="C61" s="81" t="s">
        <v>247</v>
      </c>
      <c r="D61" s="81" t="s">
        <v>57</v>
      </c>
      <c r="E61" s="82" t="s">
        <v>58</v>
      </c>
      <c r="F61" s="83" t="s">
        <v>17</v>
      </c>
      <c r="G61" s="84">
        <v>0.71597999999999995</v>
      </c>
      <c r="H61" s="37">
        <f t="shared" si="0"/>
        <v>2356171.4</v>
      </c>
      <c r="I61" s="98">
        <v>1686971.6</v>
      </c>
      <c r="J61" s="37">
        <f t="shared" si="2"/>
        <v>2471954.63</v>
      </c>
      <c r="K61" s="38">
        <f t="shared" si="1"/>
        <v>1769870.08</v>
      </c>
      <c r="L61" s="3"/>
    </row>
    <row r="62" spans="1:12" customFormat="1" ht="18.75" x14ac:dyDescent="0.25">
      <c r="A62" s="80" t="s">
        <v>120</v>
      </c>
      <c r="B62" s="81" t="s">
        <v>13</v>
      </c>
      <c r="C62" s="81" t="s">
        <v>249</v>
      </c>
      <c r="D62" s="81" t="s">
        <v>63</v>
      </c>
      <c r="E62" s="82" t="s">
        <v>79</v>
      </c>
      <c r="F62" s="83" t="s">
        <v>22</v>
      </c>
      <c r="G62" s="86">
        <v>72.611099999999993</v>
      </c>
      <c r="H62" s="37">
        <f t="shared" si="0"/>
        <v>6422.04</v>
      </c>
      <c r="I62" s="11">
        <v>466311.21</v>
      </c>
      <c r="J62" s="37">
        <f t="shared" si="2"/>
        <v>6737.62</v>
      </c>
      <c r="K62" s="38">
        <f t="shared" si="1"/>
        <v>489226</v>
      </c>
      <c r="L62" s="3"/>
    </row>
    <row r="63" spans="1:12" customFormat="1" ht="37.5" x14ac:dyDescent="0.25">
      <c r="A63" s="80" t="s">
        <v>122</v>
      </c>
      <c r="B63" s="81" t="s">
        <v>13</v>
      </c>
      <c r="C63" s="81" t="s">
        <v>251</v>
      </c>
      <c r="D63" s="81" t="s">
        <v>27</v>
      </c>
      <c r="E63" s="82" t="s">
        <v>28</v>
      </c>
      <c r="F63" s="83" t="s">
        <v>29</v>
      </c>
      <c r="G63" s="84">
        <v>0.15404999999999999</v>
      </c>
      <c r="H63" s="37">
        <f t="shared" si="0"/>
        <v>54753.2</v>
      </c>
      <c r="I63" s="11">
        <v>8434.73</v>
      </c>
      <c r="J63" s="37">
        <f t="shared" si="2"/>
        <v>57443.79</v>
      </c>
      <c r="K63" s="38">
        <f t="shared" si="1"/>
        <v>8849.2199999999993</v>
      </c>
      <c r="L63" s="3"/>
    </row>
    <row r="64" spans="1:12" customFormat="1" ht="37.5" x14ac:dyDescent="0.25">
      <c r="A64" s="80" t="s">
        <v>124</v>
      </c>
      <c r="B64" s="81" t="s">
        <v>13</v>
      </c>
      <c r="C64" s="81" t="s">
        <v>253</v>
      </c>
      <c r="D64" s="81" t="s">
        <v>32</v>
      </c>
      <c r="E64" s="82" t="s">
        <v>33</v>
      </c>
      <c r="F64" s="83" t="s">
        <v>29</v>
      </c>
      <c r="G64" s="86">
        <v>0.1157</v>
      </c>
      <c r="H64" s="37">
        <f t="shared" si="0"/>
        <v>54641.919999999998</v>
      </c>
      <c r="I64" s="11">
        <v>6322.07</v>
      </c>
      <c r="J64" s="37">
        <f t="shared" si="2"/>
        <v>57327.05</v>
      </c>
      <c r="K64" s="38">
        <f t="shared" si="1"/>
        <v>6632.74</v>
      </c>
      <c r="L64" s="3"/>
    </row>
    <row r="65" spans="1:12" customFormat="1" ht="37.5" x14ac:dyDescent="0.25">
      <c r="A65" s="80" t="s">
        <v>126</v>
      </c>
      <c r="B65" s="81" t="s">
        <v>13</v>
      </c>
      <c r="C65" s="81" t="s">
        <v>255</v>
      </c>
      <c r="D65" s="81" t="s">
        <v>36</v>
      </c>
      <c r="E65" s="82" t="s">
        <v>37</v>
      </c>
      <c r="F65" s="83" t="s">
        <v>29</v>
      </c>
      <c r="G65" s="86">
        <v>1.9317</v>
      </c>
      <c r="H65" s="37">
        <f t="shared" si="0"/>
        <v>54571.839999999997</v>
      </c>
      <c r="I65" s="11">
        <v>105416.43</v>
      </c>
      <c r="J65" s="37">
        <f t="shared" si="2"/>
        <v>57253.52</v>
      </c>
      <c r="K65" s="38">
        <f t="shared" si="1"/>
        <v>110596.62</v>
      </c>
      <c r="L65" s="3"/>
    </row>
    <row r="66" spans="1:12" customFormat="1" ht="37.5" x14ac:dyDescent="0.25">
      <c r="A66" s="80" t="s">
        <v>128</v>
      </c>
      <c r="B66" s="81" t="s">
        <v>13</v>
      </c>
      <c r="C66" s="81" t="s">
        <v>1908</v>
      </c>
      <c r="D66" s="81" t="s">
        <v>40</v>
      </c>
      <c r="E66" s="82" t="s">
        <v>41</v>
      </c>
      <c r="F66" s="83" t="s">
        <v>29</v>
      </c>
      <c r="G66" s="84">
        <v>0.93532000000000004</v>
      </c>
      <c r="H66" s="37">
        <f t="shared" si="0"/>
        <v>54896.43</v>
      </c>
      <c r="I66" s="11">
        <v>51345.73</v>
      </c>
      <c r="J66" s="37">
        <f t="shared" si="2"/>
        <v>57594.06</v>
      </c>
      <c r="K66" s="38">
        <f t="shared" si="1"/>
        <v>53868.88</v>
      </c>
      <c r="L66" s="3"/>
    </row>
    <row r="67" spans="1:12" customFormat="1" ht="37.5" x14ac:dyDescent="0.25">
      <c r="A67" s="80" t="s">
        <v>130</v>
      </c>
      <c r="B67" s="81" t="s">
        <v>13</v>
      </c>
      <c r="C67" s="81" t="s">
        <v>1911</v>
      </c>
      <c r="D67" s="81" t="s">
        <v>88</v>
      </c>
      <c r="E67" s="82" t="s">
        <v>89</v>
      </c>
      <c r="F67" s="83" t="s">
        <v>29</v>
      </c>
      <c r="G67" s="86">
        <v>0.27760000000000001</v>
      </c>
      <c r="H67" s="37">
        <f t="shared" si="0"/>
        <v>53953.82</v>
      </c>
      <c r="I67" s="11">
        <v>14977.58</v>
      </c>
      <c r="J67" s="37">
        <f t="shared" si="2"/>
        <v>56605.13</v>
      </c>
      <c r="K67" s="38">
        <f t="shared" si="1"/>
        <v>15713.58</v>
      </c>
      <c r="L67" s="3"/>
    </row>
    <row r="68" spans="1:12" customFormat="1" ht="56.25" x14ac:dyDescent="0.25">
      <c r="A68" s="80" t="s">
        <v>132</v>
      </c>
      <c r="B68" s="81" t="s">
        <v>13</v>
      </c>
      <c r="C68" s="81" t="s">
        <v>1915</v>
      </c>
      <c r="D68" s="81" t="s">
        <v>96</v>
      </c>
      <c r="E68" s="82" t="s">
        <v>97</v>
      </c>
      <c r="F68" s="83" t="s">
        <v>29</v>
      </c>
      <c r="G68" s="84">
        <v>0.30192000000000002</v>
      </c>
      <c r="H68" s="37">
        <f t="shared" si="0"/>
        <v>50682.53</v>
      </c>
      <c r="I68" s="11">
        <v>15302.07</v>
      </c>
      <c r="J68" s="37">
        <f t="shared" si="2"/>
        <v>53173.09</v>
      </c>
      <c r="K68" s="38">
        <f t="shared" si="1"/>
        <v>16054.02</v>
      </c>
      <c r="L68" s="3"/>
    </row>
    <row r="69" spans="1:12" customFormat="1" ht="18.75" x14ac:dyDescent="0.25">
      <c r="A69" s="80" t="s">
        <v>135</v>
      </c>
      <c r="B69" s="81" t="s">
        <v>13</v>
      </c>
      <c r="C69" s="81" t="s">
        <v>1916</v>
      </c>
      <c r="D69" s="81" t="s">
        <v>52</v>
      </c>
      <c r="E69" s="82" t="s">
        <v>53</v>
      </c>
      <c r="F69" s="83" t="s">
        <v>29</v>
      </c>
      <c r="G69" s="84">
        <v>3.7920000000000002E-2</v>
      </c>
      <c r="H69" s="37">
        <f t="shared" si="0"/>
        <v>72597.31</v>
      </c>
      <c r="I69" s="11">
        <v>2752.89</v>
      </c>
      <c r="J69" s="37">
        <f t="shared" si="2"/>
        <v>76164.77</v>
      </c>
      <c r="K69" s="38">
        <f t="shared" si="1"/>
        <v>2888.17</v>
      </c>
      <c r="L69" s="3"/>
    </row>
    <row r="70" spans="1:12" customFormat="1" ht="18.75" x14ac:dyDescent="0.25">
      <c r="A70" s="87"/>
      <c r="B70" s="87"/>
      <c r="C70" s="272" t="s">
        <v>138</v>
      </c>
      <c r="D70" s="273"/>
      <c r="E70" s="274"/>
      <c r="F70" s="88"/>
      <c r="G70" s="88"/>
      <c r="H70" s="37"/>
      <c r="I70" s="11"/>
      <c r="J70" s="37"/>
      <c r="K70" s="38"/>
      <c r="L70" s="3"/>
    </row>
    <row r="71" spans="1:12" customFormat="1" ht="37.5" x14ac:dyDescent="0.25">
      <c r="A71" s="80" t="s">
        <v>136</v>
      </c>
      <c r="B71" s="81" t="s">
        <v>13</v>
      </c>
      <c r="C71" s="81" t="s">
        <v>258</v>
      </c>
      <c r="D71" s="81" t="s">
        <v>57</v>
      </c>
      <c r="E71" s="82" t="s">
        <v>58</v>
      </c>
      <c r="F71" s="83" t="s">
        <v>17</v>
      </c>
      <c r="G71" s="86">
        <v>0.78310000000000002</v>
      </c>
      <c r="H71" s="37">
        <f t="shared" si="0"/>
        <v>2356169.81</v>
      </c>
      <c r="I71" s="98">
        <v>1845116.58</v>
      </c>
      <c r="J71" s="37">
        <f t="shared" si="2"/>
        <v>2471952.96</v>
      </c>
      <c r="K71" s="38">
        <f t="shared" si="1"/>
        <v>1935786.36</v>
      </c>
      <c r="L71" s="3"/>
    </row>
    <row r="72" spans="1:12" customFormat="1" ht="18.75" x14ac:dyDescent="0.25">
      <c r="A72" s="80" t="s">
        <v>139</v>
      </c>
      <c r="B72" s="81" t="s">
        <v>13</v>
      </c>
      <c r="C72" s="81" t="s">
        <v>260</v>
      </c>
      <c r="D72" s="81" t="s">
        <v>63</v>
      </c>
      <c r="E72" s="82" t="s">
        <v>79</v>
      </c>
      <c r="F72" s="83" t="s">
        <v>22</v>
      </c>
      <c r="G72" s="86">
        <v>79.417500000000004</v>
      </c>
      <c r="H72" s="37">
        <f t="shared" si="0"/>
        <v>6422.04</v>
      </c>
      <c r="I72" s="11">
        <v>510022.18</v>
      </c>
      <c r="J72" s="37">
        <f t="shared" si="2"/>
        <v>6737.62</v>
      </c>
      <c r="K72" s="38">
        <f t="shared" si="1"/>
        <v>535084.93999999994</v>
      </c>
      <c r="L72" s="3"/>
    </row>
    <row r="73" spans="1:12" customFormat="1" ht="37.5" x14ac:dyDescent="0.25">
      <c r="A73" s="80" t="s">
        <v>141</v>
      </c>
      <c r="B73" s="81" t="s">
        <v>13</v>
      </c>
      <c r="C73" s="81" t="s">
        <v>261</v>
      </c>
      <c r="D73" s="81" t="s">
        <v>27</v>
      </c>
      <c r="E73" s="82" t="s">
        <v>28</v>
      </c>
      <c r="F73" s="83" t="s">
        <v>29</v>
      </c>
      <c r="G73" s="86">
        <v>0.1139</v>
      </c>
      <c r="H73" s="37">
        <f t="shared" si="0"/>
        <v>54752.85</v>
      </c>
      <c r="I73" s="11">
        <v>6236.35</v>
      </c>
      <c r="J73" s="37">
        <f t="shared" si="2"/>
        <v>57443.43</v>
      </c>
      <c r="K73" s="38">
        <f t="shared" si="1"/>
        <v>6542.81</v>
      </c>
      <c r="L73" s="3"/>
    </row>
    <row r="74" spans="1:12" customFormat="1" ht="37.5" x14ac:dyDescent="0.25">
      <c r="A74" s="80" t="s">
        <v>143</v>
      </c>
      <c r="B74" s="81" t="s">
        <v>13</v>
      </c>
      <c r="C74" s="81" t="s">
        <v>264</v>
      </c>
      <c r="D74" s="81" t="s">
        <v>32</v>
      </c>
      <c r="E74" s="82" t="s">
        <v>33</v>
      </c>
      <c r="F74" s="83" t="s">
        <v>29</v>
      </c>
      <c r="G74" s="86">
        <v>9.1399999999999995E-2</v>
      </c>
      <c r="H74" s="37">
        <f t="shared" si="0"/>
        <v>54642.559999999998</v>
      </c>
      <c r="I74" s="11">
        <v>4994.33</v>
      </c>
      <c r="J74" s="37">
        <f t="shared" si="2"/>
        <v>57327.72</v>
      </c>
      <c r="K74" s="38">
        <f t="shared" si="1"/>
        <v>5239.75</v>
      </c>
      <c r="L74" s="3"/>
    </row>
    <row r="75" spans="1:12" customFormat="1" ht="37.5" x14ac:dyDescent="0.25">
      <c r="A75" s="80" t="s">
        <v>145</v>
      </c>
      <c r="B75" s="81" t="s">
        <v>13</v>
      </c>
      <c r="C75" s="81" t="s">
        <v>266</v>
      </c>
      <c r="D75" s="81" t="s">
        <v>149</v>
      </c>
      <c r="E75" s="82" t="s">
        <v>150</v>
      </c>
      <c r="F75" s="83" t="s">
        <v>29</v>
      </c>
      <c r="G75" s="84">
        <v>3.2097799999999999</v>
      </c>
      <c r="H75" s="37">
        <f t="shared" si="0"/>
        <v>57041.24</v>
      </c>
      <c r="I75" s="11">
        <v>183089.84</v>
      </c>
      <c r="J75" s="37">
        <f t="shared" si="2"/>
        <v>59844.27</v>
      </c>
      <c r="K75" s="38">
        <f t="shared" si="1"/>
        <v>192086.94</v>
      </c>
      <c r="L75" s="3"/>
    </row>
    <row r="76" spans="1:12" customFormat="1" ht="37.5" x14ac:dyDescent="0.25">
      <c r="A76" s="80" t="s">
        <v>147</v>
      </c>
      <c r="B76" s="81" t="s">
        <v>13</v>
      </c>
      <c r="C76" s="81" t="s">
        <v>1936</v>
      </c>
      <c r="D76" s="81" t="s">
        <v>88</v>
      </c>
      <c r="E76" s="82" t="s">
        <v>89</v>
      </c>
      <c r="F76" s="83" t="s">
        <v>29</v>
      </c>
      <c r="G76" s="84">
        <v>0.11584</v>
      </c>
      <c r="H76" s="37">
        <f t="shared" si="0"/>
        <v>53953.82</v>
      </c>
      <c r="I76" s="11">
        <v>6250.01</v>
      </c>
      <c r="J76" s="37">
        <f t="shared" si="2"/>
        <v>56605.13</v>
      </c>
      <c r="K76" s="38">
        <f t="shared" si="1"/>
        <v>6557.14</v>
      </c>
      <c r="L76" s="3"/>
    </row>
    <row r="77" spans="1:12" customFormat="1" ht="56.25" x14ac:dyDescent="0.25">
      <c r="A77" s="80" t="s">
        <v>151</v>
      </c>
      <c r="B77" s="81" t="s">
        <v>13</v>
      </c>
      <c r="C77" s="81" t="s">
        <v>1940</v>
      </c>
      <c r="D77" s="81" t="s">
        <v>96</v>
      </c>
      <c r="E77" s="82" t="s">
        <v>97</v>
      </c>
      <c r="F77" s="83" t="s">
        <v>29</v>
      </c>
      <c r="G77" s="84">
        <v>0.36264000000000002</v>
      </c>
      <c r="H77" s="37">
        <f t="shared" si="0"/>
        <v>50682.36</v>
      </c>
      <c r="I77" s="11">
        <v>18379.45</v>
      </c>
      <c r="J77" s="37">
        <f t="shared" si="2"/>
        <v>53172.91</v>
      </c>
      <c r="K77" s="38">
        <f t="shared" si="1"/>
        <v>19282.62</v>
      </c>
      <c r="L77" s="3"/>
    </row>
    <row r="78" spans="1:12" customFormat="1" ht="18.75" x14ac:dyDescent="0.25">
      <c r="A78" s="80" t="s">
        <v>154</v>
      </c>
      <c r="B78" s="81" t="s">
        <v>13</v>
      </c>
      <c r="C78" s="81" t="s">
        <v>1943</v>
      </c>
      <c r="D78" s="81" t="s">
        <v>52</v>
      </c>
      <c r="E78" s="82" t="s">
        <v>53</v>
      </c>
      <c r="F78" s="83" t="s">
        <v>29</v>
      </c>
      <c r="G78" s="86">
        <v>4.7399999999999998E-2</v>
      </c>
      <c r="H78" s="37">
        <f t="shared" si="0"/>
        <v>72598.95</v>
      </c>
      <c r="I78" s="11">
        <v>3441.19</v>
      </c>
      <c r="J78" s="37">
        <f t="shared" si="2"/>
        <v>76166.490000000005</v>
      </c>
      <c r="K78" s="38">
        <f t="shared" si="1"/>
        <v>3610.29</v>
      </c>
      <c r="L78" s="3"/>
    </row>
    <row r="79" spans="1:12" customFormat="1" ht="18.75" x14ac:dyDescent="0.25">
      <c r="A79" s="87"/>
      <c r="B79" s="87"/>
      <c r="C79" s="272" t="s">
        <v>157</v>
      </c>
      <c r="D79" s="273"/>
      <c r="E79" s="274"/>
      <c r="F79" s="88"/>
      <c r="G79" s="88"/>
      <c r="H79" s="37"/>
      <c r="I79" s="11"/>
      <c r="J79" s="37"/>
      <c r="K79" s="38"/>
      <c r="L79" s="3"/>
    </row>
    <row r="80" spans="1:12" customFormat="1" ht="37.5" x14ac:dyDescent="0.25">
      <c r="A80" s="80" t="s">
        <v>155</v>
      </c>
      <c r="B80" s="81" t="s">
        <v>13</v>
      </c>
      <c r="C80" s="81" t="s">
        <v>269</v>
      </c>
      <c r="D80" s="81" t="s">
        <v>57</v>
      </c>
      <c r="E80" s="82" t="s">
        <v>58</v>
      </c>
      <c r="F80" s="83" t="s">
        <v>17</v>
      </c>
      <c r="G80" s="86">
        <v>0.83250000000000002</v>
      </c>
      <c r="H80" s="37">
        <f t="shared" si="0"/>
        <v>2356171.2400000002</v>
      </c>
      <c r="I80" s="97">
        <v>1961512.56</v>
      </c>
      <c r="J80" s="37">
        <f t="shared" si="2"/>
        <v>2471954.46</v>
      </c>
      <c r="K80" s="38">
        <f t="shared" si="1"/>
        <v>2057902.09</v>
      </c>
      <c r="L80" s="3"/>
    </row>
    <row r="81" spans="1:12" customFormat="1" ht="18.75" x14ac:dyDescent="0.25">
      <c r="A81" s="80" t="s">
        <v>158</v>
      </c>
      <c r="B81" s="81" t="s">
        <v>13</v>
      </c>
      <c r="C81" s="81" t="s">
        <v>271</v>
      </c>
      <c r="D81" s="81" t="s">
        <v>63</v>
      </c>
      <c r="E81" s="82" t="s">
        <v>79</v>
      </c>
      <c r="F81" s="83" t="s">
        <v>22</v>
      </c>
      <c r="G81" s="86">
        <v>84.424199999999999</v>
      </c>
      <c r="H81" s="37">
        <f t="shared" si="0"/>
        <v>6422.04</v>
      </c>
      <c r="I81" s="11">
        <v>542175.31999999995</v>
      </c>
      <c r="J81" s="37">
        <f t="shared" si="2"/>
        <v>6737.62</v>
      </c>
      <c r="K81" s="38">
        <f t="shared" si="1"/>
        <v>568818.18000000005</v>
      </c>
      <c r="L81" s="3"/>
    </row>
    <row r="82" spans="1:12" customFormat="1" ht="37.5" x14ac:dyDescent="0.25">
      <c r="A82" s="80" t="s">
        <v>160</v>
      </c>
      <c r="B82" s="81" t="s">
        <v>13</v>
      </c>
      <c r="C82" s="81" t="s">
        <v>273</v>
      </c>
      <c r="D82" s="81" t="s">
        <v>27</v>
      </c>
      <c r="E82" s="82" t="s">
        <v>28</v>
      </c>
      <c r="F82" s="83" t="s">
        <v>29</v>
      </c>
      <c r="G82" s="85">
        <v>0.13100000000000001</v>
      </c>
      <c r="H82" s="37">
        <f t="shared" si="0"/>
        <v>54753.13</v>
      </c>
      <c r="I82" s="11">
        <v>7172.66</v>
      </c>
      <c r="J82" s="37">
        <f t="shared" si="2"/>
        <v>57443.72</v>
      </c>
      <c r="K82" s="38">
        <f t="shared" si="1"/>
        <v>7525.13</v>
      </c>
      <c r="L82" s="3"/>
    </row>
    <row r="83" spans="1:12" customFormat="1" ht="37.5" x14ac:dyDescent="0.25">
      <c r="A83" s="80" t="s">
        <v>162</v>
      </c>
      <c r="B83" s="81" t="s">
        <v>13</v>
      </c>
      <c r="C83" s="81" t="s">
        <v>275</v>
      </c>
      <c r="D83" s="81" t="s">
        <v>32</v>
      </c>
      <c r="E83" s="82" t="s">
        <v>33</v>
      </c>
      <c r="F83" s="83" t="s">
        <v>29</v>
      </c>
      <c r="G83" s="86">
        <v>6.4399999999999999E-2</v>
      </c>
      <c r="H83" s="37">
        <f t="shared" si="0"/>
        <v>54641.93</v>
      </c>
      <c r="I83" s="11">
        <v>3518.94</v>
      </c>
      <c r="J83" s="37">
        <f t="shared" si="2"/>
        <v>57327.06</v>
      </c>
      <c r="K83" s="38">
        <f t="shared" si="1"/>
        <v>3691.86</v>
      </c>
      <c r="L83" s="3"/>
    </row>
    <row r="84" spans="1:12" customFormat="1" ht="37.5" x14ac:dyDescent="0.25">
      <c r="A84" s="80" t="s">
        <v>164</v>
      </c>
      <c r="B84" s="81" t="s">
        <v>13</v>
      </c>
      <c r="C84" s="81" t="s">
        <v>277</v>
      </c>
      <c r="D84" s="81" t="s">
        <v>36</v>
      </c>
      <c r="E84" s="82" t="s">
        <v>37</v>
      </c>
      <c r="F84" s="83" t="s">
        <v>29</v>
      </c>
      <c r="G84" s="84">
        <v>4.0008600000000003</v>
      </c>
      <c r="H84" s="37">
        <f t="shared" si="0"/>
        <v>54571.82</v>
      </c>
      <c r="I84" s="11">
        <v>218334.23</v>
      </c>
      <c r="J84" s="37">
        <f t="shared" si="2"/>
        <v>57253.5</v>
      </c>
      <c r="K84" s="38">
        <f t="shared" si="1"/>
        <v>229063.24</v>
      </c>
      <c r="L84" s="3"/>
    </row>
    <row r="85" spans="1:12" customFormat="1" ht="37.5" x14ac:dyDescent="0.25">
      <c r="A85" s="80" t="s">
        <v>166</v>
      </c>
      <c r="B85" s="81" t="s">
        <v>13</v>
      </c>
      <c r="C85" s="81" t="s">
        <v>279</v>
      </c>
      <c r="D85" s="81" t="s">
        <v>40</v>
      </c>
      <c r="E85" s="82" t="s">
        <v>41</v>
      </c>
      <c r="F85" s="83" t="s">
        <v>29</v>
      </c>
      <c r="G85" s="84">
        <v>0.31086000000000003</v>
      </c>
      <c r="H85" s="37">
        <f t="shared" si="0"/>
        <v>54896.35</v>
      </c>
      <c r="I85" s="11">
        <v>17065.080000000002</v>
      </c>
      <c r="J85" s="37">
        <f t="shared" si="2"/>
        <v>57593.98</v>
      </c>
      <c r="K85" s="38">
        <f t="shared" si="1"/>
        <v>17903.66</v>
      </c>
      <c r="L85" s="3"/>
    </row>
    <row r="86" spans="1:12" customFormat="1" ht="56.25" x14ac:dyDescent="0.25">
      <c r="A86" s="80" t="s">
        <v>168</v>
      </c>
      <c r="B86" s="81" t="s">
        <v>13</v>
      </c>
      <c r="C86" s="81" t="s">
        <v>2033</v>
      </c>
      <c r="D86" s="81" t="s">
        <v>96</v>
      </c>
      <c r="E86" s="82" t="s">
        <v>97</v>
      </c>
      <c r="F86" s="83" t="s">
        <v>29</v>
      </c>
      <c r="G86" s="84">
        <v>0.30192000000000002</v>
      </c>
      <c r="H86" s="37">
        <f t="shared" si="0"/>
        <v>50682.53</v>
      </c>
      <c r="I86" s="11">
        <v>15302.07</v>
      </c>
      <c r="J86" s="37">
        <f t="shared" si="2"/>
        <v>53173.09</v>
      </c>
      <c r="K86" s="38">
        <f t="shared" si="1"/>
        <v>16054.02</v>
      </c>
      <c r="L86" s="3"/>
    </row>
    <row r="87" spans="1:12" customFormat="1" ht="18.75" x14ac:dyDescent="0.25">
      <c r="A87" s="80" t="s">
        <v>171</v>
      </c>
      <c r="B87" s="81" t="s">
        <v>13</v>
      </c>
      <c r="C87" s="81" t="s">
        <v>2036</v>
      </c>
      <c r="D87" s="81" t="s">
        <v>52</v>
      </c>
      <c r="E87" s="82" t="s">
        <v>53</v>
      </c>
      <c r="F87" s="83" t="s">
        <v>29</v>
      </c>
      <c r="G87" s="84">
        <v>3.7920000000000002E-2</v>
      </c>
      <c r="H87" s="37">
        <f t="shared" ref="H87:H150" si="3">ROUND(I87/G87,2)</f>
        <v>72597.31</v>
      </c>
      <c r="I87" s="11">
        <v>2752.89</v>
      </c>
      <c r="J87" s="37">
        <f t="shared" ref="J87:J150" si="4">ROUND(H87*M$17*N$17*O$17,2)</f>
        <v>76164.77</v>
      </c>
      <c r="K87" s="38">
        <f t="shared" ref="K87:K150" si="5">ROUND(J87*G87,2)</f>
        <v>2888.17</v>
      </c>
      <c r="L87" s="3"/>
    </row>
    <row r="88" spans="1:12" customFormat="1" ht="18.75" x14ac:dyDescent="0.25">
      <c r="A88" s="87"/>
      <c r="B88" s="87"/>
      <c r="C88" s="272" t="s">
        <v>174</v>
      </c>
      <c r="D88" s="273"/>
      <c r="E88" s="274"/>
      <c r="F88" s="88"/>
      <c r="G88" s="88"/>
      <c r="H88" s="37"/>
      <c r="I88" s="11"/>
      <c r="J88" s="37"/>
      <c r="K88" s="38"/>
      <c r="L88" s="3"/>
    </row>
    <row r="89" spans="1:12" customFormat="1" ht="37.5" x14ac:dyDescent="0.25">
      <c r="A89" s="80" t="s">
        <v>172</v>
      </c>
      <c r="B89" s="81" t="s">
        <v>13</v>
      </c>
      <c r="C89" s="81" t="s">
        <v>282</v>
      </c>
      <c r="D89" s="81" t="s">
        <v>57</v>
      </c>
      <c r="E89" s="82" t="s">
        <v>58</v>
      </c>
      <c r="F89" s="83" t="s">
        <v>17</v>
      </c>
      <c r="G89" s="86">
        <v>0.2646</v>
      </c>
      <c r="H89" s="37">
        <f t="shared" ref="H89" si="6">ROUND(I89/G89,2)</f>
        <v>2356170.41</v>
      </c>
      <c r="I89" s="97">
        <v>623442.68999999994</v>
      </c>
      <c r="J89" s="37">
        <f t="shared" si="4"/>
        <v>2471953.59</v>
      </c>
      <c r="K89" s="38">
        <f t="shared" si="5"/>
        <v>654078.92000000004</v>
      </c>
      <c r="L89" s="3"/>
    </row>
    <row r="90" spans="1:12" customFormat="1" ht="18.75" x14ac:dyDescent="0.25">
      <c r="A90" s="80" t="s">
        <v>175</v>
      </c>
      <c r="B90" s="81" t="s">
        <v>13</v>
      </c>
      <c r="C90" s="81" t="s">
        <v>284</v>
      </c>
      <c r="D90" s="81" t="s">
        <v>63</v>
      </c>
      <c r="E90" s="82" t="s">
        <v>79</v>
      </c>
      <c r="F90" s="83" t="s">
        <v>22</v>
      </c>
      <c r="G90" s="86">
        <v>26.825299999999999</v>
      </c>
      <c r="H90" s="37">
        <f t="shared" si="3"/>
        <v>6422.04</v>
      </c>
      <c r="I90" s="11">
        <v>172273.11</v>
      </c>
      <c r="J90" s="37">
        <f t="shared" si="4"/>
        <v>6737.62</v>
      </c>
      <c r="K90" s="38">
        <f t="shared" si="5"/>
        <v>180738.68</v>
      </c>
      <c r="L90" s="3"/>
    </row>
    <row r="91" spans="1:12" customFormat="1" ht="37.5" x14ac:dyDescent="0.25">
      <c r="A91" s="80" t="s">
        <v>177</v>
      </c>
      <c r="B91" s="81" t="s">
        <v>13</v>
      </c>
      <c r="C91" s="81" t="s">
        <v>286</v>
      </c>
      <c r="D91" s="81" t="s">
        <v>27</v>
      </c>
      <c r="E91" s="82" t="s">
        <v>28</v>
      </c>
      <c r="F91" s="83" t="s">
        <v>29</v>
      </c>
      <c r="G91" s="86">
        <v>3.09E-2</v>
      </c>
      <c r="H91" s="37">
        <f t="shared" si="3"/>
        <v>54752.1</v>
      </c>
      <c r="I91" s="11">
        <v>1691.84</v>
      </c>
      <c r="J91" s="37">
        <f t="shared" si="4"/>
        <v>57442.64</v>
      </c>
      <c r="K91" s="38">
        <f t="shared" si="5"/>
        <v>1774.98</v>
      </c>
      <c r="L91" s="3"/>
    </row>
    <row r="92" spans="1:12" customFormat="1" ht="37.5" x14ac:dyDescent="0.25">
      <c r="A92" s="80" t="s">
        <v>179</v>
      </c>
      <c r="B92" s="81" t="s">
        <v>13</v>
      </c>
      <c r="C92" s="81" t="s">
        <v>288</v>
      </c>
      <c r="D92" s="81" t="s">
        <v>32</v>
      </c>
      <c r="E92" s="82" t="s">
        <v>33</v>
      </c>
      <c r="F92" s="83" t="s">
        <v>29</v>
      </c>
      <c r="G92" s="84">
        <v>0.15451999999999999</v>
      </c>
      <c r="H92" s="37">
        <f t="shared" si="3"/>
        <v>54641.99</v>
      </c>
      <c r="I92" s="11">
        <v>8443.2800000000007</v>
      </c>
      <c r="J92" s="37">
        <f t="shared" si="4"/>
        <v>57327.12</v>
      </c>
      <c r="K92" s="38">
        <f t="shared" si="5"/>
        <v>8858.19</v>
      </c>
      <c r="L92" s="3"/>
    </row>
    <row r="93" spans="1:12" customFormat="1" ht="37.5" x14ac:dyDescent="0.25">
      <c r="A93" s="80" t="s">
        <v>181</v>
      </c>
      <c r="B93" s="81" t="s">
        <v>13</v>
      </c>
      <c r="C93" s="81" t="s">
        <v>290</v>
      </c>
      <c r="D93" s="81" t="s">
        <v>40</v>
      </c>
      <c r="E93" s="82" t="s">
        <v>41</v>
      </c>
      <c r="F93" s="83" t="s">
        <v>29</v>
      </c>
      <c r="G93" s="86">
        <v>2.3675999999999999</v>
      </c>
      <c r="H93" s="37">
        <f t="shared" si="3"/>
        <v>54896.41</v>
      </c>
      <c r="I93" s="11">
        <v>129972.75</v>
      </c>
      <c r="J93" s="37">
        <f t="shared" si="4"/>
        <v>57594.04</v>
      </c>
      <c r="K93" s="38">
        <f t="shared" si="5"/>
        <v>136359.65</v>
      </c>
      <c r="L93" s="3"/>
    </row>
    <row r="94" spans="1:12" customFormat="1" ht="56.25" x14ac:dyDescent="0.25">
      <c r="A94" s="80" t="s">
        <v>183</v>
      </c>
      <c r="B94" s="81" t="s">
        <v>13</v>
      </c>
      <c r="C94" s="81" t="s">
        <v>294</v>
      </c>
      <c r="D94" s="81" t="s">
        <v>96</v>
      </c>
      <c r="E94" s="82" t="s">
        <v>97</v>
      </c>
      <c r="F94" s="83" t="s">
        <v>29</v>
      </c>
      <c r="G94" s="85">
        <v>0.438</v>
      </c>
      <c r="H94" s="37">
        <f t="shared" si="3"/>
        <v>50682.400000000001</v>
      </c>
      <c r="I94" s="11">
        <v>22198.89</v>
      </c>
      <c r="J94" s="37">
        <f t="shared" si="4"/>
        <v>53172.95</v>
      </c>
      <c r="K94" s="38">
        <f t="shared" si="5"/>
        <v>23289.75</v>
      </c>
      <c r="L94" s="3"/>
    </row>
    <row r="95" spans="1:12" customFormat="1" ht="18.75" x14ac:dyDescent="0.25">
      <c r="A95" s="87"/>
      <c r="B95" s="87"/>
      <c r="C95" s="272" t="s">
        <v>189</v>
      </c>
      <c r="D95" s="273"/>
      <c r="E95" s="274"/>
      <c r="F95" s="88"/>
      <c r="G95" s="88"/>
      <c r="H95" s="37"/>
      <c r="I95" s="11"/>
      <c r="J95" s="37"/>
      <c r="K95" s="38"/>
      <c r="L95" s="3"/>
    </row>
    <row r="96" spans="1:12" customFormat="1" ht="37.5" x14ac:dyDescent="0.25">
      <c r="A96" s="80" t="s">
        <v>185</v>
      </c>
      <c r="B96" s="81" t="s">
        <v>13</v>
      </c>
      <c r="C96" s="81" t="s">
        <v>301</v>
      </c>
      <c r="D96" s="81" t="s">
        <v>57</v>
      </c>
      <c r="E96" s="82" t="s">
        <v>58</v>
      </c>
      <c r="F96" s="83" t="s">
        <v>17</v>
      </c>
      <c r="G96" s="86">
        <v>0.26129999999999998</v>
      </c>
      <c r="H96" s="37">
        <f t="shared" si="3"/>
        <v>2356167.09</v>
      </c>
      <c r="I96" s="11">
        <v>615666.46</v>
      </c>
      <c r="J96" s="37">
        <f t="shared" si="4"/>
        <v>2471950.11</v>
      </c>
      <c r="K96" s="38">
        <f t="shared" si="5"/>
        <v>645920.56000000006</v>
      </c>
      <c r="L96" s="3"/>
    </row>
    <row r="97" spans="1:12" customFormat="1" ht="18.75" x14ac:dyDescent="0.25">
      <c r="A97" s="80" t="s">
        <v>187</v>
      </c>
      <c r="B97" s="81" t="s">
        <v>13</v>
      </c>
      <c r="C97" s="81" t="s">
        <v>302</v>
      </c>
      <c r="D97" s="81" t="s">
        <v>63</v>
      </c>
      <c r="E97" s="82" t="s">
        <v>79</v>
      </c>
      <c r="F97" s="83" t="s">
        <v>22</v>
      </c>
      <c r="G97" s="86">
        <v>32.040399999999998</v>
      </c>
      <c r="H97" s="37">
        <f t="shared" si="3"/>
        <v>6422.04</v>
      </c>
      <c r="I97" s="97">
        <v>205764.61</v>
      </c>
      <c r="J97" s="37">
        <f t="shared" si="4"/>
        <v>6737.62</v>
      </c>
      <c r="K97" s="38">
        <f t="shared" si="5"/>
        <v>215876.04</v>
      </c>
      <c r="L97" s="3"/>
    </row>
    <row r="98" spans="1:12" customFormat="1" ht="37.5" x14ac:dyDescent="0.25">
      <c r="A98" s="80" t="s">
        <v>190</v>
      </c>
      <c r="B98" s="81" t="s">
        <v>13</v>
      </c>
      <c r="C98" s="81" t="s">
        <v>303</v>
      </c>
      <c r="D98" s="81" t="s">
        <v>27</v>
      </c>
      <c r="E98" s="82" t="s">
        <v>28</v>
      </c>
      <c r="F98" s="83" t="s">
        <v>29</v>
      </c>
      <c r="G98" s="86">
        <v>3.4500000000000003E-2</v>
      </c>
      <c r="H98" s="37">
        <f t="shared" si="3"/>
        <v>54751.59</v>
      </c>
      <c r="I98" s="11">
        <v>1888.93</v>
      </c>
      <c r="J98" s="37">
        <f t="shared" si="4"/>
        <v>57442.11</v>
      </c>
      <c r="K98" s="38">
        <f t="shared" si="5"/>
        <v>1981.75</v>
      </c>
      <c r="L98" s="3"/>
    </row>
    <row r="99" spans="1:12" customFormat="1" ht="37.5" x14ac:dyDescent="0.25">
      <c r="A99" s="80" t="s">
        <v>192</v>
      </c>
      <c r="B99" s="81" t="s">
        <v>13</v>
      </c>
      <c r="C99" s="81" t="s">
        <v>304</v>
      </c>
      <c r="D99" s="81" t="s">
        <v>32</v>
      </c>
      <c r="E99" s="82" t="s">
        <v>33</v>
      </c>
      <c r="F99" s="83" t="s">
        <v>29</v>
      </c>
      <c r="G99" s="84">
        <v>0.22267999999999999</v>
      </c>
      <c r="H99" s="37">
        <f t="shared" si="3"/>
        <v>54641.95</v>
      </c>
      <c r="I99" s="11">
        <v>12167.67</v>
      </c>
      <c r="J99" s="37">
        <f t="shared" si="4"/>
        <v>57327.08</v>
      </c>
      <c r="K99" s="38">
        <f t="shared" si="5"/>
        <v>12765.59</v>
      </c>
      <c r="L99" s="3"/>
    </row>
    <row r="100" spans="1:12" customFormat="1" ht="37.5" x14ac:dyDescent="0.25">
      <c r="A100" s="80" t="s">
        <v>194</v>
      </c>
      <c r="B100" s="81" t="s">
        <v>13</v>
      </c>
      <c r="C100" s="81" t="s">
        <v>2137</v>
      </c>
      <c r="D100" s="81" t="s">
        <v>40</v>
      </c>
      <c r="E100" s="82" t="s">
        <v>41</v>
      </c>
      <c r="F100" s="83" t="s">
        <v>29</v>
      </c>
      <c r="G100" s="84">
        <v>1.35178</v>
      </c>
      <c r="H100" s="37">
        <f t="shared" si="3"/>
        <v>54896.4</v>
      </c>
      <c r="I100" s="11">
        <v>74207.850000000006</v>
      </c>
      <c r="J100" s="37">
        <f t="shared" si="4"/>
        <v>57594.03</v>
      </c>
      <c r="K100" s="38">
        <f t="shared" si="5"/>
        <v>77854.460000000006</v>
      </c>
      <c r="L100" s="3"/>
    </row>
    <row r="101" spans="1:12" customFormat="1" ht="56.25" x14ac:dyDescent="0.25">
      <c r="A101" s="80" t="s">
        <v>196</v>
      </c>
      <c r="B101" s="81" t="s">
        <v>13</v>
      </c>
      <c r="C101" s="81" t="s">
        <v>2140</v>
      </c>
      <c r="D101" s="81" t="s">
        <v>96</v>
      </c>
      <c r="E101" s="82" t="s">
        <v>97</v>
      </c>
      <c r="F101" s="83" t="s">
        <v>29</v>
      </c>
      <c r="G101" s="86">
        <v>0.88839999999999997</v>
      </c>
      <c r="H101" s="37">
        <f t="shared" si="3"/>
        <v>50682.37</v>
      </c>
      <c r="I101" s="11">
        <v>45026.22</v>
      </c>
      <c r="J101" s="37">
        <f t="shared" si="4"/>
        <v>53172.92</v>
      </c>
      <c r="K101" s="38">
        <f t="shared" si="5"/>
        <v>47238.82</v>
      </c>
      <c r="L101" s="3"/>
    </row>
    <row r="102" spans="1:12" customFormat="1" ht="18.75" x14ac:dyDescent="0.25">
      <c r="A102" s="80" t="s">
        <v>198</v>
      </c>
      <c r="B102" s="81" t="s">
        <v>13</v>
      </c>
      <c r="C102" s="81" t="s">
        <v>2143</v>
      </c>
      <c r="D102" s="81" t="s">
        <v>52</v>
      </c>
      <c r="E102" s="82" t="s">
        <v>53</v>
      </c>
      <c r="F102" s="83" t="s">
        <v>29</v>
      </c>
      <c r="G102" s="86">
        <v>4.7399999999999998E-2</v>
      </c>
      <c r="H102" s="37">
        <f t="shared" si="3"/>
        <v>72598.95</v>
      </c>
      <c r="I102" s="11">
        <v>3441.19</v>
      </c>
      <c r="J102" s="37">
        <f t="shared" si="4"/>
        <v>76166.490000000005</v>
      </c>
      <c r="K102" s="38">
        <f t="shared" si="5"/>
        <v>3610.29</v>
      </c>
      <c r="L102" s="3"/>
    </row>
    <row r="103" spans="1:12" customFormat="1" ht="18.75" x14ac:dyDescent="0.25">
      <c r="A103" s="87"/>
      <c r="B103" s="87"/>
      <c r="C103" s="272" t="s">
        <v>4654</v>
      </c>
      <c r="D103" s="273"/>
      <c r="E103" s="274"/>
      <c r="F103" s="88"/>
      <c r="G103" s="88"/>
      <c r="H103" s="37"/>
      <c r="I103" s="11"/>
      <c r="J103" s="37"/>
      <c r="K103" s="38"/>
      <c r="L103" s="3"/>
    </row>
    <row r="104" spans="1:12" customFormat="1" ht="37.5" x14ac:dyDescent="0.25">
      <c r="A104" s="80" t="s">
        <v>200</v>
      </c>
      <c r="B104" s="81" t="s">
        <v>13</v>
      </c>
      <c r="C104" s="81" t="s">
        <v>358</v>
      </c>
      <c r="D104" s="81" t="s">
        <v>57</v>
      </c>
      <c r="E104" s="82" t="s">
        <v>58</v>
      </c>
      <c r="F104" s="83" t="s">
        <v>17</v>
      </c>
      <c r="G104" s="86">
        <v>1.23E-2</v>
      </c>
      <c r="H104" s="37">
        <f t="shared" si="3"/>
        <v>2356166.67</v>
      </c>
      <c r="I104" s="11">
        <v>28980.85</v>
      </c>
      <c r="J104" s="37">
        <f t="shared" si="4"/>
        <v>2471949.67</v>
      </c>
      <c r="K104" s="38">
        <f t="shared" si="5"/>
        <v>30404.98</v>
      </c>
      <c r="L104" s="3"/>
    </row>
    <row r="105" spans="1:12" customFormat="1" ht="18.75" x14ac:dyDescent="0.25">
      <c r="A105" s="80" t="s">
        <v>202</v>
      </c>
      <c r="B105" s="81" t="s">
        <v>13</v>
      </c>
      <c r="C105" s="81" t="s">
        <v>360</v>
      </c>
      <c r="D105" s="81" t="s">
        <v>63</v>
      </c>
      <c r="E105" s="82" t="s">
        <v>79</v>
      </c>
      <c r="F105" s="83" t="s">
        <v>22</v>
      </c>
      <c r="G105" s="84">
        <v>1.2484500000000001</v>
      </c>
      <c r="H105" s="37">
        <f t="shared" si="3"/>
        <v>6422</v>
      </c>
      <c r="I105" s="11">
        <v>8017.54</v>
      </c>
      <c r="J105" s="37">
        <f t="shared" si="4"/>
        <v>6737.58</v>
      </c>
      <c r="K105" s="38">
        <f t="shared" si="5"/>
        <v>8411.5300000000007</v>
      </c>
      <c r="L105" s="3"/>
    </row>
    <row r="106" spans="1:12" customFormat="1" ht="37.5" x14ac:dyDescent="0.25">
      <c r="A106" s="80" t="s">
        <v>204</v>
      </c>
      <c r="B106" s="81" t="s">
        <v>13</v>
      </c>
      <c r="C106" s="81" t="s">
        <v>362</v>
      </c>
      <c r="D106" s="81" t="s">
        <v>27</v>
      </c>
      <c r="E106" s="82" t="s">
        <v>28</v>
      </c>
      <c r="F106" s="83" t="s">
        <v>29</v>
      </c>
      <c r="G106" s="86">
        <v>1.8E-3</v>
      </c>
      <c r="H106" s="37">
        <f t="shared" si="3"/>
        <v>54772.22</v>
      </c>
      <c r="I106" s="11">
        <v>98.59</v>
      </c>
      <c r="J106" s="37">
        <f t="shared" si="4"/>
        <v>57463.75</v>
      </c>
      <c r="K106" s="38">
        <f t="shared" si="5"/>
        <v>103.43</v>
      </c>
      <c r="L106" s="3"/>
    </row>
    <row r="107" spans="1:12" customFormat="1" ht="37.5" x14ac:dyDescent="0.25">
      <c r="A107" s="80" t="s">
        <v>220</v>
      </c>
      <c r="B107" s="81" t="s">
        <v>13</v>
      </c>
      <c r="C107" s="81" t="s">
        <v>364</v>
      </c>
      <c r="D107" s="81" t="s">
        <v>36</v>
      </c>
      <c r="E107" s="82" t="s">
        <v>37</v>
      </c>
      <c r="F107" s="83" t="s">
        <v>29</v>
      </c>
      <c r="G107" s="84">
        <v>3.3300000000000001E-3</v>
      </c>
      <c r="H107" s="37">
        <f t="shared" si="3"/>
        <v>54582.58</v>
      </c>
      <c r="I107" s="11">
        <v>181.76</v>
      </c>
      <c r="J107" s="37">
        <f t="shared" si="4"/>
        <v>57264.79</v>
      </c>
      <c r="K107" s="38">
        <f t="shared" si="5"/>
        <v>190.69</v>
      </c>
      <c r="L107" s="3"/>
    </row>
    <row r="108" spans="1:12" customFormat="1" ht="37.5" x14ac:dyDescent="0.25">
      <c r="A108" s="80" t="s">
        <v>222</v>
      </c>
      <c r="B108" s="81" t="s">
        <v>13</v>
      </c>
      <c r="C108" s="81" t="s">
        <v>366</v>
      </c>
      <c r="D108" s="81" t="s">
        <v>40</v>
      </c>
      <c r="E108" s="82" t="s">
        <v>41</v>
      </c>
      <c r="F108" s="83" t="s">
        <v>29</v>
      </c>
      <c r="G108" s="84">
        <v>0.11971999999999999</v>
      </c>
      <c r="H108" s="37">
        <f t="shared" si="3"/>
        <v>54896.76</v>
      </c>
      <c r="I108" s="11">
        <v>6572.24</v>
      </c>
      <c r="J108" s="37">
        <f t="shared" si="4"/>
        <v>57594.41</v>
      </c>
      <c r="K108" s="38">
        <f t="shared" si="5"/>
        <v>6895.2</v>
      </c>
      <c r="L108" s="3"/>
    </row>
    <row r="109" spans="1:12" customFormat="1" ht="18.75" x14ac:dyDescent="0.25">
      <c r="A109" s="87"/>
      <c r="B109" s="87"/>
      <c r="C109" s="272" t="s">
        <v>230</v>
      </c>
      <c r="D109" s="273"/>
      <c r="E109" s="274"/>
      <c r="F109" s="88"/>
      <c r="G109" s="88"/>
      <c r="H109" s="37"/>
      <c r="I109" s="11"/>
      <c r="J109" s="37"/>
      <c r="K109" s="38"/>
      <c r="L109" s="3"/>
    </row>
    <row r="110" spans="1:12" customFormat="1" ht="37.5" x14ac:dyDescent="0.25">
      <c r="A110" s="80" t="s">
        <v>224</v>
      </c>
      <c r="B110" s="81" t="s">
        <v>13</v>
      </c>
      <c r="C110" s="81" t="s">
        <v>376</v>
      </c>
      <c r="D110" s="81" t="s">
        <v>57</v>
      </c>
      <c r="E110" s="82" t="s">
        <v>58</v>
      </c>
      <c r="F110" s="83" t="s">
        <v>17</v>
      </c>
      <c r="G110" s="84">
        <v>0.12554000000000001</v>
      </c>
      <c r="H110" s="37">
        <f t="shared" si="3"/>
        <v>2356169.35</v>
      </c>
      <c r="I110" s="11">
        <v>295793.5</v>
      </c>
      <c r="J110" s="37">
        <f t="shared" si="4"/>
        <v>2471952.48</v>
      </c>
      <c r="K110" s="38">
        <f t="shared" si="5"/>
        <v>310328.90999999997</v>
      </c>
      <c r="L110" s="3"/>
    </row>
    <row r="111" spans="1:12" customFormat="1" ht="18.75" x14ac:dyDescent="0.25">
      <c r="A111" s="80" t="s">
        <v>226</v>
      </c>
      <c r="B111" s="81" t="s">
        <v>13</v>
      </c>
      <c r="C111" s="81" t="s">
        <v>380</v>
      </c>
      <c r="D111" s="81" t="s">
        <v>63</v>
      </c>
      <c r="E111" s="82" t="s">
        <v>79</v>
      </c>
      <c r="F111" s="83" t="s">
        <v>22</v>
      </c>
      <c r="G111" s="86">
        <v>12.732200000000001</v>
      </c>
      <c r="H111" s="37">
        <f t="shared" si="3"/>
        <v>6422.03</v>
      </c>
      <c r="I111" s="98">
        <v>81766.63</v>
      </c>
      <c r="J111" s="37">
        <f t="shared" si="4"/>
        <v>6737.61</v>
      </c>
      <c r="K111" s="38">
        <f t="shared" si="5"/>
        <v>85784.6</v>
      </c>
      <c r="L111" s="3"/>
    </row>
    <row r="112" spans="1:12" customFormat="1" ht="37.5" x14ac:dyDescent="0.25">
      <c r="A112" s="80" t="s">
        <v>228</v>
      </c>
      <c r="B112" s="81" t="s">
        <v>13</v>
      </c>
      <c r="C112" s="81" t="s">
        <v>2356</v>
      </c>
      <c r="D112" s="81" t="s">
        <v>27</v>
      </c>
      <c r="E112" s="82" t="s">
        <v>28</v>
      </c>
      <c r="F112" s="83" t="s">
        <v>29</v>
      </c>
      <c r="G112" s="86">
        <v>1.3599999999999999E-2</v>
      </c>
      <c r="H112" s="37">
        <f t="shared" si="3"/>
        <v>54751.47</v>
      </c>
      <c r="I112" s="11">
        <v>744.62</v>
      </c>
      <c r="J112" s="37">
        <f t="shared" si="4"/>
        <v>57441.98</v>
      </c>
      <c r="K112" s="38">
        <f t="shared" si="5"/>
        <v>781.21</v>
      </c>
      <c r="L112" s="3"/>
    </row>
    <row r="113" spans="1:12" customFormat="1" ht="37.5" x14ac:dyDescent="0.25">
      <c r="A113" s="80" t="s">
        <v>231</v>
      </c>
      <c r="B113" s="81" t="s">
        <v>13</v>
      </c>
      <c r="C113" s="81" t="s">
        <v>2663</v>
      </c>
      <c r="D113" s="81" t="s">
        <v>32</v>
      </c>
      <c r="E113" s="82" t="s">
        <v>33</v>
      </c>
      <c r="F113" s="83" t="s">
        <v>29</v>
      </c>
      <c r="G113" s="84">
        <v>4.5359999999999998E-2</v>
      </c>
      <c r="H113" s="37">
        <f t="shared" si="3"/>
        <v>54641.53</v>
      </c>
      <c r="I113" s="11">
        <v>2478.54</v>
      </c>
      <c r="J113" s="37">
        <f t="shared" si="4"/>
        <v>57326.64</v>
      </c>
      <c r="K113" s="38">
        <f t="shared" si="5"/>
        <v>2600.34</v>
      </c>
      <c r="L113" s="3"/>
    </row>
    <row r="114" spans="1:12" customFormat="1" ht="37.5" x14ac:dyDescent="0.25">
      <c r="A114" s="80" t="s">
        <v>233</v>
      </c>
      <c r="B114" s="81" t="s">
        <v>13</v>
      </c>
      <c r="C114" s="81" t="s">
        <v>2666</v>
      </c>
      <c r="D114" s="81" t="s">
        <v>40</v>
      </c>
      <c r="E114" s="82" t="s">
        <v>41</v>
      </c>
      <c r="F114" s="83" t="s">
        <v>29</v>
      </c>
      <c r="G114" s="84">
        <v>0.77756000000000003</v>
      </c>
      <c r="H114" s="37">
        <f t="shared" si="3"/>
        <v>54896.47</v>
      </c>
      <c r="I114" s="11">
        <v>42685.3</v>
      </c>
      <c r="J114" s="37">
        <f t="shared" si="4"/>
        <v>57594.11</v>
      </c>
      <c r="K114" s="38">
        <f t="shared" si="5"/>
        <v>44782.879999999997</v>
      </c>
      <c r="L114" s="3"/>
    </row>
    <row r="115" spans="1:12" customFormat="1" ht="37.5" x14ac:dyDescent="0.25">
      <c r="A115" s="80" t="s">
        <v>235</v>
      </c>
      <c r="B115" s="81" t="s">
        <v>13</v>
      </c>
      <c r="C115" s="81" t="s">
        <v>2669</v>
      </c>
      <c r="D115" s="81" t="s">
        <v>243</v>
      </c>
      <c r="E115" s="82" t="s">
        <v>244</v>
      </c>
      <c r="F115" s="83" t="s">
        <v>29</v>
      </c>
      <c r="G115" s="84">
        <v>0.18076</v>
      </c>
      <c r="H115" s="37">
        <f t="shared" si="3"/>
        <v>53954.080000000002</v>
      </c>
      <c r="I115" s="11">
        <v>9752.74</v>
      </c>
      <c r="J115" s="37">
        <f t="shared" si="4"/>
        <v>56605.41</v>
      </c>
      <c r="K115" s="38">
        <f t="shared" si="5"/>
        <v>10231.99</v>
      </c>
      <c r="L115" s="3"/>
    </row>
    <row r="116" spans="1:12" customFormat="1" ht="18.75" x14ac:dyDescent="0.25">
      <c r="A116" s="87"/>
      <c r="B116" s="87"/>
      <c r="C116" s="272" t="s">
        <v>245</v>
      </c>
      <c r="D116" s="273"/>
      <c r="E116" s="274"/>
      <c r="F116" s="88"/>
      <c r="G116" s="88"/>
      <c r="H116" s="37"/>
      <c r="I116" s="11"/>
      <c r="J116" s="37"/>
      <c r="K116" s="38"/>
      <c r="L116" s="3"/>
    </row>
    <row r="117" spans="1:12" customFormat="1" ht="37.5" x14ac:dyDescent="0.25">
      <c r="A117" s="80" t="s">
        <v>237</v>
      </c>
      <c r="B117" s="81" t="s">
        <v>13</v>
      </c>
      <c r="C117" s="81" t="s">
        <v>385</v>
      </c>
      <c r="D117" s="81" t="s">
        <v>57</v>
      </c>
      <c r="E117" s="82" t="s">
        <v>58</v>
      </c>
      <c r="F117" s="83" t="s">
        <v>17</v>
      </c>
      <c r="G117" s="86">
        <v>0.23419999999999999</v>
      </c>
      <c r="H117" s="37">
        <f t="shared" si="3"/>
        <v>2356167.12</v>
      </c>
      <c r="I117" s="11">
        <v>551814.34</v>
      </c>
      <c r="J117" s="37">
        <f t="shared" si="4"/>
        <v>2471950.14</v>
      </c>
      <c r="K117" s="38">
        <f t="shared" si="5"/>
        <v>578930.72</v>
      </c>
      <c r="L117" s="3"/>
    </row>
    <row r="118" spans="1:12" customFormat="1" ht="18.75" x14ac:dyDescent="0.25">
      <c r="A118" s="80" t="s">
        <v>239</v>
      </c>
      <c r="B118" s="81" t="s">
        <v>13</v>
      </c>
      <c r="C118" s="81" t="s">
        <v>387</v>
      </c>
      <c r="D118" s="81" t="s">
        <v>63</v>
      </c>
      <c r="E118" s="82" t="s">
        <v>79</v>
      </c>
      <c r="F118" s="83" t="s">
        <v>22</v>
      </c>
      <c r="G118" s="86">
        <v>23.7561</v>
      </c>
      <c r="H118" s="37">
        <f t="shared" si="3"/>
        <v>6422.04</v>
      </c>
      <c r="I118" s="98">
        <v>152562.57999999999</v>
      </c>
      <c r="J118" s="37">
        <f t="shared" si="4"/>
        <v>6737.62</v>
      </c>
      <c r="K118" s="38">
        <f t="shared" si="5"/>
        <v>160059.57</v>
      </c>
      <c r="L118" s="3"/>
    </row>
    <row r="119" spans="1:12" customFormat="1" ht="37.5" x14ac:dyDescent="0.25">
      <c r="A119" s="80" t="s">
        <v>241</v>
      </c>
      <c r="B119" s="81" t="s">
        <v>13</v>
      </c>
      <c r="C119" s="81" t="s">
        <v>389</v>
      </c>
      <c r="D119" s="81" t="s">
        <v>27</v>
      </c>
      <c r="E119" s="82" t="s">
        <v>28</v>
      </c>
      <c r="F119" s="83" t="s">
        <v>29</v>
      </c>
      <c r="G119" s="86">
        <v>3.5200000000000002E-2</v>
      </c>
      <c r="H119" s="37">
        <f t="shared" si="3"/>
        <v>54751.99</v>
      </c>
      <c r="I119" s="11">
        <v>1927.27</v>
      </c>
      <c r="J119" s="37">
        <f t="shared" si="4"/>
        <v>57442.53</v>
      </c>
      <c r="K119" s="38">
        <f t="shared" si="5"/>
        <v>2021.98</v>
      </c>
      <c r="L119" s="3"/>
    </row>
    <row r="120" spans="1:12" customFormat="1" ht="37.5" x14ac:dyDescent="0.25">
      <c r="A120" s="80" t="s">
        <v>246</v>
      </c>
      <c r="B120" s="81" t="s">
        <v>13</v>
      </c>
      <c r="C120" s="81" t="s">
        <v>391</v>
      </c>
      <c r="D120" s="81" t="s">
        <v>36</v>
      </c>
      <c r="E120" s="82" t="s">
        <v>37</v>
      </c>
      <c r="F120" s="83" t="s">
        <v>29</v>
      </c>
      <c r="G120" s="84">
        <v>0.48296</v>
      </c>
      <c r="H120" s="37">
        <f t="shared" si="3"/>
        <v>54571.81</v>
      </c>
      <c r="I120" s="11">
        <v>26356</v>
      </c>
      <c r="J120" s="37">
        <f t="shared" si="4"/>
        <v>57253.49</v>
      </c>
      <c r="K120" s="38">
        <f t="shared" si="5"/>
        <v>27651.15</v>
      </c>
      <c r="L120" s="3"/>
    </row>
    <row r="121" spans="1:12" customFormat="1" ht="37.5" x14ac:dyDescent="0.25">
      <c r="A121" s="80" t="s">
        <v>248</v>
      </c>
      <c r="B121" s="81" t="s">
        <v>13</v>
      </c>
      <c r="C121" s="81" t="s">
        <v>393</v>
      </c>
      <c r="D121" s="81" t="s">
        <v>40</v>
      </c>
      <c r="E121" s="82" t="s">
        <v>41</v>
      </c>
      <c r="F121" s="83" t="s">
        <v>29</v>
      </c>
      <c r="G121" s="84">
        <v>1.20984</v>
      </c>
      <c r="H121" s="37">
        <f t="shared" si="3"/>
        <v>54896.43</v>
      </c>
      <c r="I121" s="11">
        <v>66415.899999999994</v>
      </c>
      <c r="J121" s="37">
        <f t="shared" si="4"/>
        <v>57594.06</v>
      </c>
      <c r="K121" s="38">
        <f t="shared" si="5"/>
        <v>69679.600000000006</v>
      </c>
      <c r="L121" s="3"/>
    </row>
    <row r="122" spans="1:12" customFormat="1" ht="18.75" x14ac:dyDescent="0.25">
      <c r="A122" s="87"/>
      <c r="B122" s="87"/>
      <c r="C122" s="272" t="s">
        <v>256</v>
      </c>
      <c r="D122" s="273"/>
      <c r="E122" s="274"/>
      <c r="F122" s="88"/>
      <c r="G122" s="88"/>
      <c r="H122" s="37"/>
      <c r="I122" s="11"/>
      <c r="J122" s="37"/>
      <c r="K122" s="38"/>
      <c r="L122" s="3"/>
    </row>
    <row r="123" spans="1:12" customFormat="1" ht="37.5" x14ac:dyDescent="0.25">
      <c r="A123" s="80" t="s">
        <v>250</v>
      </c>
      <c r="B123" s="81" t="s">
        <v>13</v>
      </c>
      <c r="C123" s="81" t="s">
        <v>406</v>
      </c>
      <c r="D123" s="81" t="s">
        <v>57</v>
      </c>
      <c r="E123" s="82" t="s">
        <v>58</v>
      </c>
      <c r="F123" s="83" t="s">
        <v>17</v>
      </c>
      <c r="G123" s="86">
        <v>0.1011</v>
      </c>
      <c r="H123" s="37">
        <f t="shared" si="3"/>
        <v>2356170.52</v>
      </c>
      <c r="I123" s="11">
        <v>238208.84</v>
      </c>
      <c r="J123" s="37">
        <f t="shared" si="4"/>
        <v>2471953.7000000002</v>
      </c>
      <c r="K123" s="38">
        <f t="shared" si="5"/>
        <v>249914.52</v>
      </c>
      <c r="L123" s="3"/>
    </row>
    <row r="124" spans="1:12" customFormat="1" ht="18.75" x14ac:dyDescent="0.25">
      <c r="A124" s="80" t="s">
        <v>252</v>
      </c>
      <c r="B124" s="81" t="s">
        <v>13</v>
      </c>
      <c r="C124" s="81" t="s">
        <v>408</v>
      </c>
      <c r="D124" s="81" t="s">
        <v>63</v>
      </c>
      <c r="E124" s="82" t="s">
        <v>79</v>
      </c>
      <c r="F124" s="83" t="s">
        <v>22</v>
      </c>
      <c r="G124" s="86">
        <v>10.249700000000001</v>
      </c>
      <c r="H124" s="37">
        <f t="shared" si="3"/>
        <v>6422.04</v>
      </c>
      <c r="I124" s="98">
        <v>65823.94</v>
      </c>
      <c r="J124" s="37">
        <f t="shared" si="4"/>
        <v>6737.62</v>
      </c>
      <c r="K124" s="38">
        <f t="shared" si="5"/>
        <v>69058.58</v>
      </c>
      <c r="L124" s="3"/>
    </row>
    <row r="125" spans="1:12" customFormat="1" ht="37.5" x14ac:dyDescent="0.25">
      <c r="A125" s="80" t="s">
        <v>254</v>
      </c>
      <c r="B125" s="81" t="s">
        <v>13</v>
      </c>
      <c r="C125" s="81" t="s">
        <v>410</v>
      </c>
      <c r="D125" s="81" t="s">
        <v>32</v>
      </c>
      <c r="E125" s="82" t="s">
        <v>33</v>
      </c>
      <c r="F125" s="83" t="s">
        <v>29</v>
      </c>
      <c r="G125" s="86">
        <v>2.52E-2</v>
      </c>
      <c r="H125" s="37">
        <f t="shared" si="3"/>
        <v>54642.46</v>
      </c>
      <c r="I125" s="11">
        <v>1376.99</v>
      </c>
      <c r="J125" s="37">
        <f t="shared" si="4"/>
        <v>57327.61</v>
      </c>
      <c r="K125" s="38">
        <f t="shared" si="5"/>
        <v>1444.66</v>
      </c>
      <c r="L125" s="3"/>
    </row>
    <row r="126" spans="1:12" customFormat="1" ht="37.5" x14ac:dyDescent="0.25">
      <c r="A126" s="80" t="s">
        <v>257</v>
      </c>
      <c r="B126" s="81" t="s">
        <v>13</v>
      </c>
      <c r="C126" s="81" t="s">
        <v>412</v>
      </c>
      <c r="D126" s="81" t="s">
        <v>40</v>
      </c>
      <c r="E126" s="82" t="s">
        <v>41</v>
      </c>
      <c r="F126" s="83" t="s">
        <v>29</v>
      </c>
      <c r="G126" s="86">
        <v>1.3776999999999999</v>
      </c>
      <c r="H126" s="37">
        <f t="shared" si="3"/>
        <v>54896.45</v>
      </c>
      <c r="I126" s="11">
        <v>75630.84</v>
      </c>
      <c r="J126" s="37">
        <f t="shared" si="4"/>
        <v>57594.080000000002</v>
      </c>
      <c r="K126" s="38">
        <f t="shared" si="5"/>
        <v>79347.360000000001</v>
      </c>
      <c r="L126" s="3"/>
    </row>
    <row r="127" spans="1:12" customFormat="1" ht="37.5" x14ac:dyDescent="0.25">
      <c r="A127" s="80" t="s">
        <v>259</v>
      </c>
      <c r="B127" s="81" t="s">
        <v>13</v>
      </c>
      <c r="C127" s="81" t="s">
        <v>414</v>
      </c>
      <c r="D127" s="81" t="s">
        <v>243</v>
      </c>
      <c r="E127" s="82" t="s">
        <v>244</v>
      </c>
      <c r="F127" s="83" t="s">
        <v>29</v>
      </c>
      <c r="G127" s="84">
        <v>0.11834</v>
      </c>
      <c r="H127" s="37">
        <f t="shared" si="3"/>
        <v>53953.69</v>
      </c>
      <c r="I127" s="11">
        <v>6384.88</v>
      </c>
      <c r="J127" s="37">
        <f t="shared" si="4"/>
        <v>56605</v>
      </c>
      <c r="K127" s="38">
        <f t="shared" si="5"/>
        <v>6698.64</v>
      </c>
      <c r="L127" s="3"/>
    </row>
    <row r="128" spans="1:12" customFormat="1" ht="18.75" x14ac:dyDescent="0.25">
      <c r="A128" s="87"/>
      <c r="B128" s="87"/>
      <c r="C128" s="272" t="s">
        <v>267</v>
      </c>
      <c r="D128" s="273"/>
      <c r="E128" s="274"/>
      <c r="F128" s="88"/>
      <c r="G128" s="88"/>
      <c r="H128" s="37"/>
      <c r="I128" s="11"/>
      <c r="J128" s="37"/>
      <c r="K128" s="38"/>
      <c r="L128" s="3"/>
    </row>
    <row r="129" spans="1:12" customFormat="1" ht="37.5" x14ac:dyDescent="0.25">
      <c r="A129" s="80" t="s">
        <v>262</v>
      </c>
      <c r="B129" s="81" t="s">
        <v>13</v>
      </c>
      <c r="C129" s="81" t="s">
        <v>417</v>
      </c>
      <c r="D129" s="81" t="s">
        <v>57</v>
      </c>
      <c r="E129" s="82" t="s">
        <v>58</v>
      </c>
      <c r="F129" s="83" t="s">
        <v>17</v>
      </c>
      <c r="G129" s="84">
        <v>1.2709600000000001</v>
      </c>
      <c r="H129" s="37">
        <f t="shared" si="3"/>
        <v>2356171.63</v>
      </c>
      <c r="I129" s="11">
        <v>2994599.9</v>
      </c>
      <c r="J129" s="37">
        <f t="shared" si="4"/>
        <v>2471954.87</v>
      </c>
      <c r="K129" s="38">
        <f t="shared" si="5"/>
        <v>3141755.76</v>
      </c>
      <c r="L129" s="3"/>
    </row>
    <row r="130" spans="1:12" customFormat="1" ht="18.75" x14ac:dyDescent="0.25">
      <c r="A130" s="80" t="s">
        <v>263</v>
      </c>
      <c r="B130" s="81" t="s">
        <v>13</v>
      </c>
      <c r="C130" s="81" t="s">
        <v>419</v>
      </c>
      <c r="D130" s="81" t="s">
        <v>63</v>
      </c>
      <c r="E130" s="82" t="s">
        <v>79</v>
      </c>
      <c r="F130" s="83" t="s">
        <v>22</v>
      </c>
      <c r="G130" s="86">
        <v>128.9203</v>
      </c>
      <c r="H130" s="37">
        <f t="shared" si="3"/>
        <v>6422.04</v>
      </c>
      <c r="I130" s="98">
        <v>827930.96</v>
      </c>
      <c r="J130" s="37">
        <f t="shared" si="4"/>
        <v>6737.62</v>
      </c>
      <c r="K130" s="38">
        <f t="shared" si="5"/>
        <v>868615.99</v>
      </c>
      <c r="L130" s="3"/>
    </row>
    <row r="131" spans="1:12" customFormat="1" ht="37.5" x14ac:dyDescent="0.25">
      <c r="A131" s="80" t="s">
        <v>265</v>
      </c>
      <c r="B131" s="81" t="s">
        <v>13</v>
      </c>
      <c r="C131" s="81" t="s">
        <v>421</v>
      </c>
      <c r="D131" s="81" t="s">
        <v>27</v>
      </c>
      <c r="E131" s="82" t="s">
        <v>28</v>
      </c>
      <c r="F131" s="83" t="s">
        <v>29</v>
      </c>
      <c r="G131" s="86">
        <v>0.55940000000000001</v>
      </c>
      <c r="H131" s="37">
        <f t="shared" si="3"/>
        <v>54752.97</v>
      </c>
      <c r="I131" s="11">
        <v>30628.81</v>
      </c>
      <c r="J131" s="37">
        <f t="shared" si="4"/>
        <v>57443.55</v>
      </c>
      <c r="K131" s="38">
        <f t="shared" si="5"/>
        <v>32133.919999999998</v>
      </c>
      <c r="L131" s="3"/>
    </row>
    <row r="132" spans="1:12" customFormat="1" ht="37.5" x14ac:dyDescent="0.25">
      <c r="A132" s="80" t="s">
        <v>268</v>
      </c>
      <c r="B132" s="81" t="s">
        <v>13</v>
      </c>
      <c r="C132" s="81" t="s">
        <v>423</v>
      </c>
      <c r="D132" s="81" t="s">
        <v>36</v>
      </c>
      <c r="E132" s="82" t="s">
        <v>37</v>
      </c>
      <c r="F132" s="83" t="s">
        <v>29</v>
      </c>
      <c r="G132" s="84">
        <v>4.3026400000000002</v>
      </c>
      <c r="H132" s="37">
        <f t="shared" si="3"/>
        <v>54571.83</v>
      </c>
      <c r="I132" s="11">
        <v>234802.92</v>
      </c>
      <c r="J132" s="37">
        <f t="shared" si="4"/>
        <v>57253.51</v>
      </c>
      <c r="K132" s="38">
        <f t="shared" si="5"/>
        <v>246341.24</v>
      </c>
      <c r="L132" s="3"/>
    </row>
    <row r="133" spans="1:12" customFormat="1" ht="37.5" x14ac:dyDescent="0.25">
      <c r="A133" s="80" t="s">
        <v>270</v>
      </c>
      <c r="B133" s="81" t="s">
        <v>13</v>
      </c>
      <c r="C133" s="81" t="s">
        <v>425</v>
      </c>
      <c r="D133" s="81" t="s">
        <v>40</v>
      </c>
      <c r="E133" s="82" t="s">
        <v>41</v>
      </c>
      <c r="F133" s="83" t="s">
        <v>29</v>
      </c>
      <c r="G133" s="84">
        <v>0.75785999999999998</v>
      </c>
      <c r="H133" s="37">
        <f t="shared" si="3"/>
        <v>54896.42</v>
      </c>
      <c r="I133" s="11">
        <v>41603.800000000003</v>
      </c>
      <c r="J133" s="37">
        <f t="shared" si="4"/>
        <v>57594.05</v>
      </c>
      <c r="K133" s="38">
        <f t="shared" si="5"/>
        <v>43648.23</v>
      </c>
      <c r="L133" s="3"/>
    </row>
    <row r="134" spans="1:12" customFormat="1" ht="37.5" x14ac:dyDescent="0.25">
      <c r="A134" s="80" t="s">
        <v>272</v>
      </c>
      <c r="B134" s="81" t="s">
        <v>13</v>
      </c>
      <c r="C134" s="81" t="s">
        <v>2797</v>
      </c>
      <c r="D134" s="81" t="s">
        <v>243</v>
      </c>
      <c r="E134" s="82" t="s">
        <v>244</v>
      </c>
      <c r="F134" s="83" t="s">
        <v>29</v>
      </c>
      <c r="G134" s="84">
        <v>1.1719200000000001</v>
      </c>
      <c r="H134" s="37">
        <f t="shared" si="3"/>
        <v>53953.86</v>
      </c>
      <c r="I134" s="11">
        <v>63229.61</v>
      </c>
      <c r="J134" s="37">
        <f t="shared" si="4"/>
        <v>56605.17</v>
      </c>
      <c r="K134" s="38">
        <f t="shared" si="5"/>
        <v>66336.73</v>
      </c>
      <c r="L134" s="3"/>
    </row>
    <row r="135" spans="1:12" customFormat="1" ht="18.75" x14ac:dyDescent="0.25">
      <c r="A135" s="87"/>
      <c r="B135" s="87"/>
      <c r="C135" s="272" t="s">
        <v>280</v>
      </c>
      <c r="D135" s="273"/>
      <c r="E135" s="274"/>
      <c r="F135" s="88"/>
      <c r="G135" s="88"/>
      <c r="H135" s="37"/>
      <c r="I135" s="11"/>
      <c r="J135" s="37"/>
      <c r="K135" s="38"/>
      <c r="L135" s="3"/>
    </row>
    <row r="136" spans="1:12" customFormat="1" ht="37.5" x14ac:dyDescent="0.25">
      <c r="A136" s="80" t="s">
        <v>274</v>
      </c>
      <c r="B136" s="81" t="s">
        <v>13</v>
      </c>
      <c r="C136" s="81" t="s">
        <v>428</v>
      </c>
      <c r="D136" s="81" t="s">
        <v>57</v>
      </c>
      <c r="E136" s="82" t="s">
        <v>58</v>
      </c>
      <c r="F136" s="83" t="s">
        <v>17</v>
      </c>
      <c r="G136" s="84">
        <v>0.92013</v>
      </c>
      <c r="H136" s="37">
        <f t="shared" si="3"/>
        <v>2356169.7000000002</v>
      </c>
      <c r="I136" s="11">
        <v>2167982.4300000002</v>
      </c>
      <c r="J136" s="37">
        <f t="shared" si="4"/>
        <v>2471952.84</v>
      </c>
      <c r="K136" s="38">
        <f t="shared" si="5"/>
        <v>2274517.9700000002</v>
      </c>
      <c r="L136" s="3"/>
    </row>
    <row r="137" spans="1:12" customFormat="1" ht="18.75" x14ac:dyDescent="0.25">
      <c r="A137" s="80" t="s">
        <v>276</v>
      </c>
      <c r="B137" s="81" t="s">
        <v>13</v>
      </c>
      <c r="C137" s="81" t="s">
        <v>430</v>
      </c>
      <c r="D137" s="81" t="s">
        <v>63</v>
      </c>
      <c r="E137" s="82" t="s">
        <v>79</v>
      </c>
      <c r="F137" s="83" t="s">
        <v>22</v>
      </c>
      <c r="G137" s="86">
        <v>93.514300000000006</v>
      </c>
      <c r="H137" s="37">
        <f t="shared" si="3"/>
        <v>6422.04</v>
      </c>
      <c r="I137" s="98">
        <v>600552.35</v>
      </c>
      <c r="J137" s="37">
        <f t="shared" si="4"/>
        <v>6737.62</v>
      </c>
      <c r="K137" s="38">
        <f t="shared" si="5"/>
        <v>630063.81999999995</v>
      </c>
      <c r="L137" s="3"/>
    </row>
    <row r="138" spans="1:12" customFormat="1" ht="37.5" x14ac:dyDescent="0.25">
      <c r="A138" s="80" t="s">
        <v>278</v>
      </c>
      <c r="B138" s="81" t="s">
        <v>13</v>
      </c>
      <c r="C138" s="81" t="s">
        <v>432</v>
      </c>
      <c r="D138" s="81" t="s">
        <v>27</v>
      </c>
      <c r="E138" s="82" t="s">
        <v>28</v>
      </c>
      <c r="F138" s="83" t="s">
        <v>29</v>
      </c>
      <c r="G138" s="86">
        <v>0.13039999999999999</v>
      </c>
      <c r="H138" s="37">
        <f t="shared" si="3"/>
        <v>54753.22</v>
      </c>
      <c r="I138" s="11">
        <v>7139.82</v>
      </c>
      <c r="J138" s="37">
        <f t="shared" si="4"/>
        <v>57443.82</v>
      </c>
      <c r="K138" s="38">
        <f t="shared" si="5"/>
        <v>7490.67</v>
      </c>
      <c r="L138" s="3"/>
    </row>
    <row r="139" spans="1:12" customFormat="1" ht="37.5" x14ac:dyDescent="0.25">
      <c r="A139" s="80" t="s">
        <v>281</v>
      </c>
      <c r="B139" s="81" t="s">
        <v>13</v>
      </c>
      <c r="C139" s="81" t="s">
        <v>434</v>
      </c>
      <c r="D139" s="81" t="s">
        <v>32</v>
      </c>
      <c r="E139" s="82" t="s">
        <v>33</v>
      </c>
      <c r="F139" s="83" t="s">
        <v>29</v>
      </c>
      <c r="G139" s="86">
        <v>0.2576</v>
      </c>
      <c r="H139" s="37">
        <f t="shared" si="3"/>
        <v>54641.96</v>
      </c>
      <c r="I139" s="11">
        <v>14075.77</v>
      </c>
      <c r="J139" s="37">
        <f t="shared" si="4"/>
        <v>57327.09</v>
      </c>
      <c r="K139" s="38">
        <f t="shared" si="5"/>
        <v>14767.46</v>
      </c>
      <c r="L139" s="3"/>
    </row>
    <row r="140" spans="1:12" customFormat="1" ht="37.5" x14ac:dyDescent="0.25">
      <c r="A140" s="80" t="s">
        <v>283</v>
      </c>
      <c r="B140" s="81" t="s">
        <v>13</v>
      </c>
      <c r="C140" s="81" t="s">
        <v>436</v>
      </c>
      <c r="D140" s="81" t="s">
        <v>291</v>
      </c>
      <c r="E140" s="82" t="s">
        <v>292</v>
      </c>
      <c r="F140" s="83" t="s">
        <v>29</v>
      </c>
      <c r="G140" s="84">
        <v>0.13855000000000001</v>
      </c>
      <c r="H140" s="37">
        <f t="shared" si="3"/>
        <v>61078.67</v>
      </c>
      <c r="I140" s="11">
        <v>8462.4500000000007</v>
      </c>
      <c r="J140" s="37">
        <f t="shared" si="4"/>
        <v>64080.1</v>
      </c>
      <c r="K140" s="38">
        <f t="shared" si="5"/>
        <v>8878.2999999999993</v>
      </c>
      <c r="L140" s="3"/>
    </row>
    <row r="141" spans="1:12" customFormat="1" ht="37.5" x14ac:dyDescent="0.25">
      <c r="A141" s="80" t="s">
        <v>285</v>
      </c>
      <c r="B141" s="81" t="s">
        <v>13</v>
      </c>
      <c r="C141" s="81" t="s">
        <v>438</v>
      </c>
      <c r="D141" s="81" t="s">
        <v>149</v>
      </c>
      <c r="E141" s="82" t="s">
        <v>150</v>
      </c>
      <c r="F141" s="83" t="s">
        <v>29</v>
      </c>
      <c r="G141" s="84">
        <v>3.4731800000000002</v>
      </c>
      <c r="H141" s="37">
        <f t="shared" si="3"/>
        <v>57041.22</v>
      </c>
      <c r="I141" s="11">
        <v>198114.41</v>
      </c>
      <c r="J141" s="37">
        <f t="shared" si="4"/>
        <v>59844.25</v>
      </c>
      <c r="K141" s="38">
        <f t="shared" si="5"/>
        <v>207849.85</v>
      </c>
      <c r="L141" s="3"/>
    </row>
    <row r="142" spans="1:12" customFormat="1" ht="37.5" x14ac:dyDescent="0.25">
      <c r="A142" s="80" t="s">
        <v>287</v>
      </c>
      <c r="B142" s="81" t="s">
        <v>13</v>
      </c>
      <c r="C142" s="81" t="s">
        <v>2845</v>
      </c>
      <c r="D142" s="81" t="s">
        <v>40</v>
      </c>
      <c r="E142" s="82" t="s">
        <v>41</v>
      </c>
      <c r="F142" s="83" t="s">
        <v>29</v>
      </c>
      <c r="G142" s="84">
        <v>1.8624400000000001</v>
      </c>
      <c r="H142" s="37">
        <f t="shared" si="3"/>
        <v>54896.45</v>
      </c>
      <c r="I142" s="11">
        <v>102241.34</v>
      </c>
      <c r="J142" s="37">
        <f t="shared" si="4"/>
        <v>57594.080000000002</v>
      </c>
      <c r="K142" s="38">
        <f t="shared" si="5"/>
        <v>107265.52</v>
      </c>
      <c r="L142" s="3"/>
    </row>
    <row r="143" spans="1:12" customFormat="1" ht="37.5" x14ac:dyDescent="0.25">
      <c r="A143" s="80" t="s">
        <v>289</v>
      </c>
      <c r="B143" s="81" t="s">
        <v>13</v>
      </c>
      <c r="C143" s="81" t="s">
        <v>2847</v>
      </c>
      <c r="D143" s="81" t="s">
        <v>243</v>
      </c>
      <c r="E143" s="82" t="s">
        <v>244</v>
      </c>
      <c r="F143" s="83" t="s">
        <v>29</v>
      </c>
      <c r="G143" s="84">
        <v>1.05836</v>
      </c>
      <c r="H143" s="37">
        <f t="shared" si="3"/>
        <v>53953.82</v>
      </c>
      <c r="I143" s="11">
        <v>57102.57</v>
      </c>
      <c r="J143" s="37">
        <f t="shared" si="4"/>
        <v>56605.13</v>
      </c>
      <c r="K143" s="38">
        <f t="shared" si="5"/>
        <v>59908.61</v>
      </c>
      <c r="L143" s="3"/>
    </row>
    <row r="144" spans="1:12" customFormat="1" ht="18.75" x14ac:dyDescent="0.25">
      <c r="A144" s="80" t="s">
        <v>293</v>
      </c>
      <c r="B144" s="81" t="s">
        <v>13</v>
      </c>
      <c r="C144" s="81" t="s">
        <v>2849</v>
      </c>
      <c r="D144" s="81" t="s">
        <v>52</v>
      </c>
      <c r="E144" s="82" t="s">
        <v>53</v>
      </c>
      <c r="F144" s="83" t="s">
        <v>29</v>
      </c>
      <c r="G144" s="84">
        <v>3.7319999999999999E-2</v>
      </c>
      <c r="H144" s="37">
        <f t="shared" si="3"/>
        <v>72597.53</v>
      </c>
      <c r="I144" s="11">
        <v>2709.34</v>
      </c>
      <c r="J144" s="37">
        <f t="shared" si="4"/>
        <v>76165</v>
      </c>
      <c r="K144" s="38">
        <f t="shared" si="5"/>
        <v>2842.48</v>
      </c>
      <c r="L144" s="3"/>
    </row>
    <row r="145" spans="1:12" customFormat="1" ht="18.75" x14ac:dyDescent="0.25">
      <c r="A145" s="87"/>
      <c r="B145" s="87"/>
      <c r="C145" s="272" t="s">
        <v>4655</v>
      </c>
      <c r="D145" s="273"/>
      <c r="E145" s="274"/>
      <c r="F145" s="88"/>
      <c r="G145" s="88"/>
      <c r="H145" s="37"/>
      <c r="I145" s="11"/>
      <c r="J145" s="37"/>
      <c r="K145" s="38"/>
      <c r="L145" s="3"/>
    </row>
    <row r="146" spans="1:12" customFormat="1" ht="37.5" x14ac:dyDescent="0.25">
      <c r="A146" s="80" t="s">
        <v>295</v>
      </c>
      <c r="B146" s="81" t="s">
        <v>13</v>
      </c>
      <c r="C146" s="81" t="s">
        <v>461</v>
      </c>
      <c r="D146" s="81" t="s">
        <v>325</v>
      </c>
      <c r="E146" s="82" t="s">
        <v>326</v>
      </c>
      <c r="F146" s="83" t="s">
        <v>17</v>
      </c>
      <c r="G146" s="86">
        <v>4.5199999999999997E-2</v>
      </c>
      <c r="H146" s="37">
        <f t="shared" si="3"/>
        <v>1372646.46</v>
      </c>
      <c r="I146" s="11">
        <v>62043.62</v>
      </c>
      <c r="J146" s="37">
        <f t="shared" si="4"/>
        <v>1440098.87</v>
      </c>
      <c r="K146" s="38">
        <f t="shared" si="5"/>
        <v>65092.47</v>
      </c>
      <c r="L146" s="3"/>
    </row>
    <row r="147" spans="1:12" customFormat="1" ht="18.75" x14ac:dyDescent="0.25">
      <c r="A147" s="80" t="s">
        <v>297</v>
      </c>
      <c r="B147" s="81" t="s">
        <v>13</v>
      </c>
      <c r="C147" s="81" t="s">
        <v>465</v>
      </c>
      <c r="D147" s="81" t="s">
        <v>63</v>
      </c>
      <c r="E147" s="82" t="s">
        <v>79</v>
      </c>
      <c r="F147" s="83" t="s">
        <v>22</v>
      </c>
      <c r="G147" s="84">
        <v>4.5424499999999997</v>
      </c>
      <c r="H147" s="37">
        <f t="shared" si="3"/>
        <v>6422.04</v>
      </c>
      <c r="I147" s="11">
        <v>29171.8</v>
      </c>
      <c r="J147" s="37">
        <f t="shared" si="4"/>
        <v>6737.62</v>
      </c>
      <c r="K147" s="38">
        <f t="shared" si="5"/>
        <v>30605.3</v>
      </c>
      <c r="L147" s="3"/>
    </row>
    <row r="148" spans="1:12" customFormat="1" ht="37.5" x14ac:dyDescent="0.25">
      <c r="A148" s="80" t="s">
        <v>299</v>
      </c>
      <c r="B148" s="81" t="s">
        <v>13</v>
      </c>
      <c r="C148" s="81" t="s">
        <v>469</v>
      </c>
      <c r="D148" s="81" t="s">
        <v>27</v>
      </c>
      <c r="E148" s="82" t="s">
        <v>28</v>
      </c>
      <c r="F148" s="83" t="s">
        <v>29</v>
      </c>
      <c r="G148" s="86">
        <v>4.9599999999999998E-2</v>
      </c>
      <c r="H148" s="37">
        <f t="shared" si="3"/>
        <v>54752.62</v>
      </c>
      <c r="I148" s="11">
        <v>2715.73</v>
      </c>
      <c r="J148" s="37">
        <f t="shared" si="4"/>
        <v>57443.19</v>
      </c>
      <c r="K148" s="38">
        <f t="shared" si="5"/>
        <v>2849.18</v>
      </c>
      <c r="L148" s="3"/>
    </row>
    <row r="149" spans="1:12" customFormat="1" ht="37.5" x14ac:dyDescent="0.25">
      <c r="A149" s="80" t="s">
        <v>323</v>
      </c>
      <c r="B149" s="81" t="s">
        <v>13</v>
      </c>
      <c r="C149" s="81" t="s">
        <v>2992</v>
      </c>
      <c r="D149" s="81" t="s">
        <v>32</v>
      </c>
      <c r="E149" s="82" t="s">
        <v>33</v>
      </c>
      <c r="F149" s="83" t="s">
        <v>29</v>
      </c>
      <c r="G149" s="85">
        <v>2.9000000000000001E-2</v>
      </c>
      <c r="H149" s="37">
        <f t="shared" si="3"/>
        <v>54641.38</v>
      </c>
      <c r="I149" s="11">
        <v>1584.6</v>
      </c>
      <c r="J149" s="37">
        <f t="shared" si="4"/>
        <v>57326.48</v>
      </c>
      <c r="K149" s="38">
        <f t="shared" si="5"/>
        <v>1662.47</v>
      </c>
      <c r="L149" s="3"/>
    </row>
    <row r="150" spans="1:12" customFormat="1" ht="37.5" x14ac:dyDescent="0.25">
      <c r="A150" s="80" t="s">
        <v>327</v>
      </c>
      <c r="B150" s="81" t="s">
        <v>13</v>
      </c>
      <c r="C150" s="81" t="s">
        <v>2995</v>
      </c>
      <c r="D150" s="81" t="s">
        <v>88</v>
      </c>
      <c r="E150" s="82" t="s">
        <v>89</v>
      </c>
      <c r="F150" s="83" t="s">
        <v>29</v>
      </c>
      <c r="G150" s="86">
        <v>1.0200000000000001E-2</v>
      </c>
      <c r="H150" s="37">
        <f t="shared" si="3"/>
        <v>53949.02</v>
      </c>
      <c r="I150" s="11">
        <v>550.28</v>
      </c>
      <c r="J150" s="37">
        <f t="shared" si="4"/>
        <v>56600.1</v>
      </c>
      <c r="K150" s="38">
        <f t="shared" si="5"/>
        <v>577.32000000000005</v>
      </c>
      <c r="L150" s="3"/>
    </row>
    <row r="151" spans="1:12" customFormat="1" ht="37.5" x14ac:dyDescent="0.25">
      <c r="A151" s="80" t="s">
        <v>329</v>
      </c>
      <c r="B151" s="81" t="s">
        <v>13</v>
      </c>
      <c r="C151" s="81" t="s">
        <v>2996</v>
      </c>
      <c r="D151" s="81" t="s">
        <v>92</v>
      </c>
      <c r="E151" s="82" t="s">
        <v>93</v>
      </c>
      <c r="F151" s="83" t="s">
        <v>29</v>
      </c>
      <c r="G151" s="84">
        <v>3.9120000000000002E-2</v>
      </c>
      <c r="H151" s="37">
        <f t="shared" ref="H151:H214" si="7">ROUND(I151/G151,2)</f>
        <v>53954.5</v>
      </c>
      <c r="I151" s="11">
        <v>2110.6999999999998</v>
      </c>
      <c r="J151" s="37">
        <f t="shared" ref="J151:J214" si="8">ROUND(H151*M$17*N$17*O$17,2)</f>
        <v>56605.85</v>
      </c>
      <c r="K151" s="38">
        <f t="shared" ref="K151:K214" si="9">ROUND(J151*G151,2)</f>
        <v>2214.42</v>
      </c>
      <c r="L151" s="3"/>
    </row>
    <row r="152" spans="1:12" customFormat="1" ht="37.5" x14ac:dyDescent="0.25">
      <c r="A152" s="80" t="s">
        <v>331</v>
      </c>
      <c r="B152" s="81" t="s">
        <v>13</v>
      </c>
      <c r="C152" s="81" t="s">
        <v>2999</v>
      </c>
      <c r="D152" s="81" t="s">
        <v>339</v>
      </c>
      <c r="E152" s="82" t="s">
        <v>340</v>
      </c>
      <c r="F152" s="83" t="s">
        <v>29</v>
      </c>
      <c r="G152" s="89">
        <v>3.0760000000000002E-3</v>
      </c>
      <c r="H152" s="37">
        <f t="shared" si="7"/>
        <v>53943.43</v>
      </c>
      <c r="I152" s="11">
        <v>165.93</v>
      </c>
      <c r="J152" s="37">
        <f t="shared" si="8"/>
        <v>56594.23</v>
      </c>
      <c r="K152" s="38">
        <f t="shared" si="9"/>
        <v>174.08</v>
      </c>
      <c r="L152" s="3"/>
    </row>
    <row r="153" spans="1:12" customFormat="1" ht="18.75" x14ac:dyDescent="0.25">
      <c r="A153" s="87"/>
      <c r="B153" s="87"/>
      <c r="C153" s="272" t="s">
        <v>341</v>
      </c>
      <c r="D153" s="273"/>
      <c r="E153" s="274"/>
      <c r="F153" s="88"/>
      <c r="G153" s="88"/>
      <c r="H153" s="37"/>
      <c r="I153" s="11"/>
      <c r="J153" s="37"/>
      <c r="K153" s="38"/>
      <c r="L153" s="3"/>
    </row>
    <row r="154" spans="1:12" customFormat="1" ht="37.5" x14ac:dyDescent="0.25">
      <c r="A154" s="80" t="s">
        <v>334</v>
      </c>
      <c r="B154" s="81" t="s">
        <v>13</v>
      </c>
      <c r="C154" s="81" t="s">
        <v>472</v>
      </c>
      <c r="D154" s="81" t="s">
        <v>325</v>
      </c>
      <c r="E154" s="82" t="s">
        <v>326</v>
      </c>
      <c r="F154" s="83" t="s">
        <v>17</v>
      </c>
      <c r="G154" s="86">
        <v>2.7300000000000001E-2</v>
      </c>
      <c r="H154" s="37">
        <f t="shared" ref="H154" si="10">ROUND(I154/G154,2)</f>
        <v>1372681.32</v>
      </c>
      <c r="I154" s="98">
        <v>37474.199999999997</v>
      </c>
      <c r="J154" s="37">
        <f t="shared" si="8"/>
        <v>1440135.44</v>
      </c>
      <c r="K154" s="38">
        <f t="shared" si="9"/>
        <v>39315.699999999997</v>
      </c>
      <c r="L154" s="3"/>
    </row>
    <row r="155" spans="1:12" customFormat="1" ht="18.75" x14ac:dyDescent="0.25">
      <c r="A155" s="80" t="s">
        <v>335</v>
      </c>
      <c r="B155" s="81" t="s">
        <v>13</v>
      </c>
      <c r="C155" s="81" t="s">
        <v>476</v>
      </c>
      <c r="D155" s="81" t="s">
        <v>63</v>
      </c>
      <c r="E155" s="82" t="s">
        <v>79</v>
      </c>
      <c r="F155" s="83" t="s">
        <v>22</v>
      </c>
      <c r="G155" s="86">
        <v>2.6598999999999999</v>
      </c>
      <c r="H155" s="37">
        <f t="shared" si="7"/>
        <v>6422.04</v>
      </c>
      <c r="I155" s="11">
        <v>17081.98</v>
      </c>
      <c r="J155" s="37">
        <f t="shared" si="8"/>
        <v>6737.62</v>
      </c>
      <c r="K155" s="38">
        <f t="shared" si="9"/>
        <v>17921.400000000001</v>
      </c>
      <c r="L155" s="3"/>
    </row>
    <row r="156" spans="1:12" customFormat="1" ht="37.5" x14ac:dyDescent="0.25">
      <c r="A156" s="80" t="s">
        <v>337</v>
      </c>
      <c r="B156" s="81" t="s">
        <v>13</v>
      </c>
      <c r="C156" s="81" t="s">
        <v>477</v>
      </c>
      <c r="D156" s="81" t="s">
        <v>27</v>
      </c>
      <c r="E156" s="82" t="s">
        <v>28</v>
      </c>
      <c r="F156" s="83" t="s">
        <v>29</v>
      </c>
      <c r="G156" s="86">
        <v>0.17430000000000001</v>
      </c>
      <c r="H156" s="37">
        <f t="shared" si="7"/>
        <v>54753.07</v>
      </c>
      <c r="I156" s="11">
        <v>9543.4599999999991</v>
      </c>
      <c r="J156" s="37">
        <f t="shared" si="8"/>
        <v>57443.66</v>
      </c>
      <c r="K156" s="38">
        <f t="shared" si="9"/>
        <v>10012.43</v>
      </c>
      <c r="L156" s="3"/>
    </row>
    <row r="157" spans="1:12" customFormat="1" ht="37.5" x14ac:dyDescent="0.25">
      <c r="A157" s="80" t="s">
        <v>342</v>
      </c>
      <c r="B157" s="81" t="s">
        <v>13</v>
      </c>
      <c r="C157" s="81" t="s">
        <v>2800</v>
      </c>
      <c r="D157" s="81" t="s">
        <v>32</v>
      </c>
      <c r="E157" s="82" t="s">
        <v>33</v>
      </c>
      <c r="F157" s="83" t="s">
        <v>29</v>
      </c>
      <c r="G157" s="84">
        <v>2.9139999999999999E-2</v>
      </c>
      <c r="H157" s="37">
        <f t="shared" si="7"/>
        <v>54641.73</v>
      </c>
      <c r="I157" s="11">
        <v>1592.26</v>
      </c>
      <c r="J157" s="37">
        <f t="shared" si="8"/>
        <v>57326.85</v>
      </c>
      <c r="K157" s="38">
        <f t="shared" si="9"/>
        <v>1670.5</v>
      </c>
      <c r="L157" s="3"/>
    </row>
    <row r="158" spans="1:12" customFormat="1" ht="37.5" x14ac:dyDescent="0.25">
      <c r="A158" s="80" t="s">
        <v>344</v>
      </c>
      <c r="B158" s="81" t="s">
        <v>13</v>
      </c>
      <c r="C158" s="81" t="s">
        <v>4656</v>
      </c>
      <c r="D158" s="81" t="s">
        <v>88</v>
      </c>
      <c r="E158" s="82" t="s">
        <v>89</v>
      </c>
      <c r="F158" s="83" t="s">
        <v>29</v>
      </c>
      <c r="G158" s="85">
        <v>3.6999999999999998E-2</v>
      </c>
      <c r="H158" s="37">
        <f t="shared" si="7"/>
        <v>53953.51</v>
      </c>
      <c r="I158" s="11">
        <v>1996.28</v>
      </c>
      <c r="J158" s="37">
        <f t="shared" si="8"/>
        <v>56604.81</v>
      </c>
      <c r="K158" s="38">
        <f t="shared" si="9"/>
        <v>2094.38</v>
      </c>
      <c r="L158" s="3"/>
    </row>
    <row r="159" spans="1:12" customFormat="1" ht="37.5" x14ac:dyDescent="0.25">
      <c r="A159" s="80" t="s">
        <v>346</v>
      </c>
      <c r="B159" s="81" t="s">
        <v>13</v>
      </c>
      <c r="C159" s="81" t="s">
        <v>4657</v>
      </c>
      <c r="D159" s="81" t="s">
        <v>339</v>
      </c>
      <c r="E159" s="82" t="s">
        <v>340</v>
      </c>
      <c r="F159" s="83" t="s">
        <v>29</v>
      </c>
      <c r="G159" s="86">
        <v>0.1043</v>
      </c>
      <c r="H159" s="37">
        <f t="shared" si="7"/>
        <v>53953.79</v>
      </c>
      <c r="I159" s="11">
        <v>5627.38</v>
      </c>
      <c r="J159" s="37">
        <f t="shared" si="8"/>
        <v>56605.1</v>
      </c>
      <c r="K159" s="38">
        <f t="shared" si="9"/>
        <v>5903.91</v>
      </c>
      <c r="L159" s="3"/>
    </row>
    <row r="160" spans="1:12" customFormat="1" ht="18.75" x14ac:dyDescent="0.25">
      <c r="A160" s="87"/>
      <c r="B160" s="87"/>
      <c r="C160" s="272" t="s">
        <v>356</v>
      </c>
      <c r="D160" s="273"/>
      <c r="E160" s="274"/>
      <c r="F160" s="88"/>
      <c r="G160" s="88"/>
      <c r="H160" s="37"/>
      <c r="I160" s="11"/>
      <c r="J160" s="37"/>
      <c r="K160" s="38"/>
      <c r="L160" s="3"/>
    </row>
    <row r="161" spans="1:12" customFormat="1" ht="37.5" x14ac:dyDescent="0.25">
      <c r="A161" s="80" t="s">
        <v>348</v>
      </c>
      <c r="B161" s="81" t="s">
        <v>13</v>
      </c>
      <c r="C161" s="81" t="s">
        <v>479</v>
      </c>
      <c r="D161" s="81" t="s">
        <v>325</v>
      </c>
      <c r="E161" s="82" t="s">
        <v>326</v>
      </c>
      <c r="F161" s="83" t="s">
        <v>17</v>
      </c>
      <c r="G161" s="86">
        <v>4.4028999999999998</v>
      </c>
      <c r="H161" s="37">
        <f t="shared" ref="H161" si="11">ROUND(I161/G161,2)</f>
        <v>1372651.75</v>
      </c>
      <c r="I161" s="98">
        <v>6043648.3799999999</v>
      </c>
      <c r="J161" s="37">
        <f t="shared" si="8"/>
        <v>1440104.42</v>
      </c>
      <c r="K161" s="38">
        <f t="shared" si="9"/>
        <v>6340635.75</v>
      </c>
      <c r="L161" s="3"/>
    </row>
    <row r="162" spans="1:12" customFormat="1" ht="18.75" x14ac:dyDescent="0.25">
      <c r="A162" s="80" t="s">
        <v>351</v>
      </c>
      <c r="B162" s="81" t="s">
        <v>13</v>
      </c>
      <c r="C162" s="81" t="s">
        <v>481</v>
      </c>
      <c r="D162" s="81" t="s">
        <v>63</v>
      </c>
      <c r="E162" s="82" t="s">
        <v>79</v>
      </c>
      <c r="F162" s="83" t="s">
        <v>22</v>
      </c>
      <c r="G162" s="86">
        <v>446.56119999999999</v>
      </c>
      <c r="H162" s="37">
        <f t="shared" si="7"/>
        <v>6422.04</v>
      </c>
      <c r="I162" s="11">
        <v>2867832.71</v>
      </c>
      <c r="J162" s="37">
        <f t="shared" si="8"/>
        <v>6737.62</v>
      </c>
      <c r="K162" s="38">
        <f t="shared" si="9"/>
        <v>3008759.67</v>
      </c>
      <c r="L162" s="3"/>
    </row>
    <row r="163" spans="1:12" customFormat="1" ht="37.5" x14ac:dyDescent="0.25">
      <c r="A163" s="80" t="s">
        <v>353</v>
      </c>
      <c r="B163" s="81" t="s">
        <v>13</v>
      </c>
      <c r="C163" s="81" t="s">
        <v>3026</v>
      </c>
      <c r="D163" s="81" t="s">
        <v>27</v>
      </c>
      <c r="E163" s="82" t="s">
        <v>28</v>
      </c>
      <c r="F163" s="83" t="s">
        <v>29</v>
      </c>
      <c r="G163" s="85">
        <v>1.1970000000000001</v>
      </c>
      <c r="H163" s="37">
        <f t="shared" si="7"/>
        <v>54753.02</v>
      </c>
      <c r="I163" s="11">
        <v>65539.360000000001</v>
      </c>
      <c r="J163" s="37">
        <f t="shared" si="8"/>
        <v>57443.61</v>
      </c>
      <c r="K163" s="38">
        <f t="shared" si="9"/>
        <v>68760</v>
      </c>
      <c r="L163" s="3"/>
    </row>
    <row r="164" spans="1:12" customFormat="1" ht="37.5" x14ac:dyDescent="0.25">
      <c r="A164" s="80" t="s">
        <v>357</v>
      </c>
      <c r="B164" s="81" t="s">
        <v>13</v>
      </c>
      <c r="C164" s="81" t="s">
        <v>3029</v>
      </c>
      <c r="D164" s="81" t="s">
        <v>32</v>
      </c>
      <c r="E164" s="82" t="s">
        <v>33</v>
      </c>
      <c r="F164" s="83" t="s">
        <v>29</v>
      </c>
      <c r="G164" s="84">
        <v>0.10199</v>
      </c>
      <c r="H164" s="37">
        <f t="shared" si="7"/>
        <v>54641.83</v>
      </c>
      <c r="I164" s="11">
        <v>5572.92</v>
      </c>
      <c r="J164" s="37">
        <f t="shared" si="8"/>
        <v>57326.95</v>
      </c>
      <c r="K164" s="38">
        <f t="shared" si="9"/>
        <v>5846.78</v>
      </c>
      <c r="L164" s="3"/>
    </row>
    <row r="165" spans="1:12" customFormat="1" ht="37.5" x14ac:dyDescent="0.25">
      <c r="A165" s="80" t="s">
        <v>359</v>
      </c>
      <c r="B165" s="81" t="s">
        <v>13</v>
      </c>
      <c r="C165" s="81" t="s">
        <v>3032</v>
      </c>
      <c r="D165" s="81" t="s">
        <v>291</v>
      </c>
      <c r="E165" s="82" t="s">
        <v>292</v>
      </c>
      <c r="F165" s="83" t="s">
        <v>29</v>
      </c>
      <c r="G165" s="86">
        <v>9.1999999999999998E-3</v>
      </c>
      <c r="H165" s="37">
        <f t="shared" si="7"/>
        <v>61073.91</v>
      </c>
      <c r="I165" s="11">
        <v>561.88</v>
      </c>
      <c r="J165" s="37">
        <f t="shared" si="8"/>
        <v>64075.11</v>
      </c>
      <c r="K165" s="38">
        <f t="shared" si="9"/>
        <v>589.49</v>
      </c>
      <c r="L165" s="3"/>
    </row>
    <row r="166" spans="1:12" customFormat="1" ht="37.5" x14ac:dyDescent="0.25">
      <c r="A166" s="80" t="s">
        <v>361</v>
      </c>
      <c r="B166" s="81" t="s">
        <v>13</v>
      </c>
      <c r="C166" s="81" t="s">
        <v>3034</v>
      </c>
      <c r="D166" s="81" t="s">
        <v>149</v>
      </c>
      <c r="E166" s="82" t="s">
        <v>150</v>
      </c>
      <c r="F166" s="83" t="s">
        <v>29</v>
      </c>
      <c r="G166" s="85">
        <v>32.042000000000002</v>
      </c>
      <c r="H166" s="37">
        <f t="shared" si="7"/>
        <v>57041.23</v>
      </c>
      <c r="I166" s="11">
        <v>1827715.1</v>
      </c>
      <c r="J166" s="37">
        <f t="shared" si="8"/>
        <v>59844.26</v>
      </c>
      <c r="K166" s="38">
        <f t="shared" si="9"/>
        <v>1917529.78</v>
      </c>
      <c r="L166" s="3"/>
    </row>
    <row r="167" spans="1:12" customFormat="1" ht="37.5" x14ac:dyDescent="0.25">
      <c r="A167" s="80" t="s">
        <v>363</v>
      </c>
      <c r="B167" s="81" t="s">
        <v>13</v>
      </c>
      <c r="C167" s="81" t="s">
        <v>3038</v>
      </c>
      <c r="D167" s="81" t="s">
        <v>88</v>
      </c>
      <c r="E167" s="82" t="s">
        <v>89</v>
      </c>
      <c r="F167" s="83" t="s">
        <v>29</v>
      </c>
      <c r="G167" s="85">
        <v>0.54700000000000004</v>
      </c>
      <c r="H167" s="37">
        <f t="shared" si="7"/>
        <v>53953.77</v>
      </c>
      <c r="I167" s="11">
        <v>29512.71</v>
      </c>
      <c r="J167" s="37">
        <f t="shared" si="8"/>
        <v>56605.08</v>
      </c>
      <c r="K167" s="38">
        <f t="shared" si="9"/>
        <v>30962.98</v>
      </c>
      <c r="L167" s="3"/>
    </row>
    <row r="168" spans="1:12" customFormat="1" ht="37.5" x14ac:dyDescent="0.25">
      <c r="A168" s="80" t="s">
        <v>365</v>
      </c>
      <c r="B168" s="81" t="s">
        <v>13</v>
      </c>
      <c r="C168" s="81" t="s">
        <v>3041</v>
      </c>
      <c r="D168" s="81" t="s">
        <v>339</v>
      </c>
      <c r="E168" s="82" t="s">
        <v>340</v>
      </c>
      <c r="F168" s="83" t="s">
        <v>29</v>
      </c>
      <c r="G168" s="85">
        <v>0.35199999999999998</v>
      </c>
      <c r="H168" s="37">
        <f t="shared" si="7"/>
        <v>53953.86</v>
      </c>
      <c r="I168" s="11">
        <v>18991.759999999998</v>
      </c>
      <c r="J168" s="37">
        <f t="shared" si="8"/>
        <v>56605.17</v>
      </c>
      <c r="K168" s="38">
        <f t="shared" si="9"/>
        <v>19925.02</v>
      </c>
      <c r="L168" s="3"/>
    </row>
    <row r="169" spans="1:12" customFormat="1" ht="37.5" x14ac:dyDescent="0.25">
      <c r="A169" s="80" t="s">
        <v>367</v>
      </c>
      <c r="B169" s="81" t="s">
        <v>13</v>
      </c>
      <c r="C169" s="81" t="s">
        <v>3043</v>
      </c>
      <c r="D169" s="81" t="s">
        <v>354</v>
      </c>
      <c r="E169" s="82" t="s">
        <v>355</v>
      </c>
      <c r="F169" s="83" t="s">
        <v>29</v>
      </c>
      <c r="G169" s="86">
        <v>0.28120000000000001</v>
      </c>
      <c r="H169" s="37">
        <f t="shared" si="7"/>
        <v>53953.84</v>
      </c>
      <c r="I169" s="11">
        <v>15171.82</v>
      </c>
      <c r="J169" s="37">
        <f t="shared" si="8"/>
        <v>56605.15</v>
      </c>
      <c r="K169" s="38">
        <f t="shared" si="9"/>
        <v>15917.37</v>
      </c>
      <c r="L169" s="3"/>
    </row>
    <row r="170" spans="1:12" customFormat="1" ht="18.75" x14ac:dyDescent="0.25">
      <c r="A170" s="80" t="s">
        <v>369</v>
      </c>
      <c r="B170" s="81" t="s">
        <v>13</v>
      </c>
      <c r="C170" s="81" t="s">
        <v>486</v>
      </c>
      <c r="D170" s="81" t="s">
        <v>377</v>
      </c>
      <c r="E170" s="82" t="s">
        <v>378</v>
      </c>
      <c r="F170" s="83" t="s">
        <v>29</v>
      </c>
      <c r="G170" s="86">
        <v>1.0668</v>
      </c>
      <c r="H170" s="37">
        <f t="shared" si="7"/>
        <v>251698.11</v>
      </c>
      <c r="I170" s="11">
        <v>268511.53999999998</v>
      </c>
      <c r="J170" s="37">
        <f t="shared" si="8"/>
        <v>264066.65999999997</v>
      </c>
      <c r="K170" s="38">
        <f t="shared" si="9"/>
        <v>281706.31</v>
      </c>
      <c r="L170" s="3"/>
    </row>
    <row r="171" spans="1:12" customFormat="1" ht="56.25" x14ac:dyDescent="0.25">
      <c r="A171" s="80" t="s">
        <v>372</v>
      </c>
      <c r="B171" s="81" t="s">
        <v>13</v>
      </c>
      <c r="C171" s="81" t="s">
        <v>490</v>
      </c>
      <c r="D171" s="81" t="s">
        <v>381</v>
      </c>
      <c r="E171" s="82" t="s">
        <v>382</v>
      </c>
      <c r="F171" s="83" t="s">
        <v>29</v>
      </c>
      <c r="G171" s="85">
        <v>1.0669999999999999</v>
      </c>
      <c r="H171" s="37">
        <f t="shared" si="7"/>
        <v>63965.85</v>
      </c>
      <c r="I171" s="11">
        <v>68251.56</v>
      </c>
      <c r="J171" s="37">
        <f t="shared" si="8"/>
        <v>67109.16</v>
      </c>
      <c r="K171" s="38">
        <f t="shared" si="9"/>
        <v>71605.47</v>
      </c>
      <c r="L171" s="3"/>
    </row>
    <row r="172" spans="1:12" customFormat="1" ht="18.75" x14ac:dyDescent="0.25">
      <c r="A172" s="87"/>
      <c r="B172" s="87"/>
      <c r="C172" s="272" t="s">
        <v>383</v>
      </c>
      <c r="D172" s="273"/>
      <c r="E172" s="274"/>
      <c r="F172" s="88"/>
      <c r="G172" s="88"/>
      <c r="H172" s="37"/>
      <c r="I172" s="11"/>
      <c r="J172" s="37"/>
      <c r="K172" s="38"/>
      <c r="L172" s="3"/>
    </row>
    <row r="173" spans="1:12" customFormat="1" ht="37.5" x14ac:dyDescent="0.25">
      <c r="A173" s="80" t="s">
        <v>373</v>
      </c>
      <c r="B173" s="81" t="s">
        <v>13</v>
      </c>
      <c r="C173" s="81" t="s">
        <v>495</v>
      </c>
      <c r="D173" s="81" t="s">
        <v>325</v>
      </c>
      <c r="E173" s="82" t="s">
        <v>326</v>
      </c>
      <c r="F173" s="83" t="s">
        <v>17</v>
      </c>
      <c r="G173" s="85">
        <v>1.105</v>
      </c>
      <c r="H173" s="37">
        <f t="shared" ref="H173" si="12">ROUND(I173/G173,2)</f>
        <v>1372651.66</v>
      </c>
      <c r="I173" s="98">
        <v>1516780.08</v>
      </c>
      <c r="J173" s="37">
        <f t="shared" si="8"/>
        <v>1440104.32</v>
      </c>
      <c r="K173" s="38">
        <f t="shared" si="9"/>
        <v>1591315.27</v>
      </c>
      <c r="L173" s="3"/>
    </row>
    <row r="174" spans="1:12" customFormat="1" ht="18.75" x14ac:dyDescent="0.25">
      <c r="A174" s="80" t="s">
        <v>375</v>
      </c>
      <c r="B174" s="81" t="s">
        <v>13</v>
      </c>
      <c r="C174" s="81" t="s">
        <v>497</v>
      </c>
      <c r="D174" s="81" t="s">
        <v>63</v>
      </c>
      <c r="E174" s="82" t="s">
        <v>79</v>
      </c>
      <c r="F174" s="83" t="s">
        <v>22</v>
      </c>
      <c r="G174" s="86">
        <v>112.1575</v>
      </c>
      <c r="H174" s="37">
        <f t="shared" si="7"/>
        <v>6422.04</v>
      </c>
      <c r="I174" s="11">
        <v>720279.68</v>
      </c>
      <c r="J174" s="37">
        <f t="shared" si="8"/>
        <v>6737.62</v>
      </c>
      <c r="K174" s="38">
        <f t="shared" si="9"/>
        <v>755674.62</v>
      </c>
      <c r="L174" s="3"/>
    </row>
    <row r="175" spans="1:12" customFormat="1" ht="37.5" x14ac:dyDescent="0.25">
      <c r="A175" s="80" t="s">
        <v>379</v>
      </c>
      <c r="B175" s="81" t="s">
        <v>13</v>
      </c>
      <c r="C175" s="81" t="s">
        <v>499</v>
      </c>
      <c r="D175" s="81" t="s">
        <v>27</v>
      </c>
      <c r="E175" s="82" t="s">
        <v>28</v>
      </c>
      <c r="F175" s="83" t="s">
        <v>29</v>
      </c>
      <c r="G175" s="85">
        <v>0.17100000000000001</v>
      </c>
      <c r="H175" s="37">
        <f t="shared" si="7"/>
        <v>54753.1</v>
      </c>
      <c r="I175" s="11">
        <v>9362.7800000000007</v>
      </c>
      <c r="J175" s="37">
        <f t="shared" si="8"/>
        <v>57443.69</v>
      </c>
      <c r="K175" s="38">
        <f t="shared" si="9"/>
        <v>9822.8700000000008</v>
      </c>
      <c r="L175" s="3"/>
    </row>
    <row r="176" spans="1:12" customFormat="1" ht="37.5" x14ac:dyDescent="0.25">
      <c r="A176" s="80" t="s">
        <v>384</v>
      </c>
      <c r="B176" s="81" t="s">
        <v>13</v>
      </c>
      <c r="C176" s="81" t="s">
        <v>3238</v>
      </c>
      <c r="D176" s="81" t="s">
        <v>32</v>
      </c>
      <c r="E176" s="82" t="s">
        <v>33</v>
      </c>
      <c r="F176" s="83" t="s">
        <v>29</v>
      </c>
      <c r="G176" s="85">
        <v>1.4999999999999999E-2</v>
      </c>
      <c r="H176" s="37">
        <f t="shared" si="7"/>
        <v>54642</v>
      </c>
      <c r="I176" s="11">
        <v>819.63</v>
      </c>
      <c r="J176" s="37">
        <f t="shared" si="8"/>
        <v>57327.13</v>
      </c>
      <c r="K176" s="38">
        <f t="shared" si="9"/>
        <v>859.91</v>
      </c>
      <c r="L176" s="3"/>
    </row>
    <row r="177" spans="1:12" customFormat="1" ht="37.5" x14ac:dyDescent="0.25">
      <c r="A177" s="80" t="s">
        <v>386</v>
      </c>
      <c r="B177" s="81" t="s">
        <v>13</v>
      </c>
      <c r="C177" s="81" t="s">
        <v>4264</v>
      </c>
      <c r="D177" s="81" t="s">
        <v>291</v>
      </c>
      <c r="E177" s="82" t="s">
        <v>292</v>
      </c>
      <c r="F177" s="83" t="s">
        <v>29</v>
      </c>
      <c r="G177" s="85">
        <v>2E-3</v>
      </c>
      <c r="H177" s="37">
        <f t="shared" si="7"/>
        <v>61095</v>
      </c>
      <c r="I177" s="11">
        <v>122.19</v>
      </c>
      <c r="J177" s="37">
        <f t="shared" si="8"/>
        <v>64097.23</v>
      </c>
      <c r="K177" s="38">
        <f t="shared" si="9"/>
        <v>128.19</v>
      </c>
      <c r="L177" s="3"/>
    </row>
    <row r="178" spans="1:12" customFormat="1" ht="37.5" x14ac:dyDescent="0.25">
      <c r="A178" s="80" t="s">
        <v>388</v>
      </c>
      <c r="B178" s="81" t="s">
        <v>13</v>
      </c>
      <c r="C178" s="81" t="s">
        <v>4266</v>
      </c>
      <c r="D178" s="81" t="s">
        <v>149</v>
      </c>
      <c r="E178" s="82" t="s">
        <v>150</v>
      </c>
      <c r="F178" s="83" t="s">
        <v>29</v>
      </c>
      <c r="G178" s="85">
        <v>8.1980000000000004</v>
      </c>
      <c r="H178" s="37">
        <f t="shared" si="7"/>
        <v>57041.23</v>
      </c>
      <c r="I178" s="11">
        <v>467624.01</v>
      </c>
      <c r="J178" s="37">
        <f t="shared" si="8"/>
        <v>59844.26</v>
      </c>
      <c r="K178" s="38">
        <f t="shared" si="9"/>
        <v>490603.24</v>
      </c>
      <c r="L178" s="3"/>
    </row>
    <row r="179" spans="1:12" customFormat="1" ht="37.5" x14ac:dyDescent="0.25">
      <c r="A179" s="80" t="s">
        <v>390</v>
      </c>
      <c r="B179" s="81" t="s">
        <v>13</v>
      </c>
      <c r="C179" s="81" t="s">
        <v>4658</v>
      </c>
      <c r="D179" s="81" t="s">
        <v>88</v>
      </c>
      <c r="E179" s="82" t="s">
        <v>89</v>
      </c>
      <c r="F179" s="83" t="s">
        <v>29</v>
      </c>
      <c r="G179" s="85">
        <v>0.14799999999999999</v>
      </c>
      <c r="H179" s="37">
        <f t="shared" si="7"/>
        <v>53954.05</v>
      </c>
      <c r="I179" s="11">
        <v>7985.2</v>
      </c>
      <c r="J179" s="37">
        <f t="shared" si="8"/>
        <v>56605.37</v>
      </c>
      <c r="K179" s="38">
        <f t="shared" si="9"/>
        <v>8377.59</v>
      </c>
      <c r="L179" s="3"/>
    </row>
    <row r="180" spans="1:12" customFormat="1" ht="37.5" x14ac:dyDescent="0.25">
      <c r="A180" s="80" t="s">
        <v>392</v>
      </c>
      <c r="B180" s="81" t="s">
        <v>13</v>
      </c>
      <c r="C180" s="81" t="s">
        <v>4659</v>
      </c>
      <c r="D180" s="81" t="s">
        <v>92</v>
      </c>
      <c r="E180" s="82" t="s">
        <v>93</v>
      </c>
      <c r="F180" s="83" t="s">
        <v>29</v>
      </c>
      <c r="G180" s="84">
        <v>1.9259999999999999E-2</v>
      </c>
      <c r="H180" s="37">
        <f t="shared" si="7"/>
        <v>53952.75</v>
      </c>
      <c r="I180" s="11">
        <v>1039.1300000000001</v>
      </c>
      <c r="J180" s="37">
        <f t="shared" si="8"/>
        <v>56604.01</v>
      </c>
      <c r="K180" s="38">
        <f t="shared" si="9"/>
        <v>1090.19</v>
      </c>
      <c r="L180" s="3"/>
    </row>
    <row r="181" spans="1:12" customFormat="1" ht="37.5" x14ac:dyDescent="0.25">
      <c r="A181" s="80" t="s">
        <v>394</v>
      </c>
      <c r="B181" s="81" t="s">
        <v>13</v>
      </c>
      <c r="C181" s="81" t="s">
        <v>4660</v>
      </c>
      <c r="D181" s="81" t="s">
        <v>339</v>
      </c>
      <c r="E181" s="82" t="s">
        <v>340</v>
      </c>
      <c r="F181" s="83" t="s">
        <v>29</v>
      </c>
      <c r="G181" s="85">
        <v>0.23200000000000001</v>
      </c>
      <c r="H181" s="37">
        <f t="shared" si="7"/>
        <v>53954.01</v>
      </c>
      <c r="I181" s="11">
        <v>12517.33</v>
      </c>
      <c r="J181" s="37">
        <f t="shared" si="8"/>
        <v>56605.33</v>
      </c>
      <c r="K181" s="38">
        <f t="shared" si="9"/>
        <v>13132.44</v>
      </c>
      <c r="L181" s="3"/>
    </row>
    <row r="182" spans="1:12" customFormat="1" ht="37.5" x14ac:dyDescent="0.25">
      <c r="A182" s="80" t="s">
        <v>396</v>
      </c>
      <c r="B182" s="81" t="s">
        <v>13</v>
      </c>
      <c r="C182" s="81" t="s">
        <v>4661</v>
      </c>
      <c r="D182" s="81" t="s">
        <v>354</v>
      </c>
      <c r="E182" s="82" t="s">
        <v>355</v>
      </c>
      <c r="F182" s="83" t="s">
        <v>29</v>
      </c>
      <c r="G182" s="84">
        <v>7.0260000000000003E-2</v>
      </c>
      <c r="H182" s="37">
        <f t="shared" si="7"/>
        <v>53954.45</v>
      </c>
      <c r="I182" s="11">
        <v>3790.84</v>
      </c>
      <c r="J182" s="37">
        <f t="shared" si="8"/>
        <v>56605.79</v>
      </c>
      <c r="K182" s="38">
        <f t="shared" si="9"/>
        <v>3977.12</v>
      </c>
      <c r="L182" s="3"/>
    </row>
    <row r="183" spans="1:12" customFormat="1" ht="18.75" x14ac:dyDescent="0.25">
      <c r="A183" s="87"/>
      <c r="B183" s="87"/>
      <c r="C183" s="272" t="s">
        <v>404</v>
      </c>
      <c r="D183" s="273"/>
      <c r="E183" s="274"/>
      <c r="F183" s="88"/>
      <c r="G183" s="88"/>
      <c r="H183" s="37"/>
      <c r="I183" s="11"/>
      <c r="J183" s="37"/>
      <c r="K183" s="38"/>
      <c r="L183" s="3"/>
    </row>
    <row r="184" spans="1:12" customFormat="1" ht="37.5" x14ac:dyDescent="0.25">
      <c r="A184" s="80" t="s">
        <v>398</v>
      </c>
      <c r="B184" s="81" t="s">
        <v>13</v>
      </c>
      <c r="C184" s="81" t="s">
        <v>503</v>
      </c>
      <c r="D184" s="81" t="s">
        <v>325</v>
      </c>
      <c r="E184" s="82" t="s">
        <v>326</v>
      </c>
      <c r="F184" s="83" t="s">
        <v>17</v>
      </c>
      <c r="G184" s="85">
        <v>1.2999999999999999E-2</v>
      </c>
      <c r="H184" s="37">
        <f t="shared" ref="H184" si="13">ROUND(I184/G184,2)</f>
        <v>1372709.23</v>
      </c>
      <c r="I184" s="98">
        <v>17845.22</v>
      </c>
      <c r="J184" s="37">
        <f t="shared" si="8"/>
        <v>1440164.72</v>
      </c>
      <c r="K184" s="38">
        <f t="shared" si="9"/>
        <v>18722.14</v>
      </c>
      <c r="L184" s="3"/>
    </row>
    <row r="185" spans="1:12" customFormat="1" ht="18.75" x14ac:dyDescent="0.25">
      <c r="A185" s="80" t="s">
        <v>400</v>
      </c>
      <c r="B185" s="81" t="s">
        <v>13</v>
      </c>
      <c r="C185" s="81" t="s">
        <v>2391</v>
      </c>
      <c r="D185" s="81" t="s">
        <v>63</v>
      </c>
      <c r="E185" s="82" t="s">
        <v>79</v>
      </c>
      <c r="F185" s="83" t="s">
        <v>22</v>
      </c>
      <c r="G185" s="86">
        <v>1.3194999999999999</v>
      </c>
      <c r="H185" s="37">
        <f t="shared" si="7"/>
        <v>6422.02</v>
      </c>
      <c r="I185" s="11">
        <v>8473.85</v>
      </c>
      <c r="J185" s="37">
        <f t="shared" si="8"/>
        <v>6737.6</v>
      </c>
      <c r="K185" s="38">
        <f t="shared" si="9"/>
        <v>8890.26</v>
      </c>
      <c r="L185" s="3"/>
    </row>
    <row r="186" spans="1:12" customFormat="1" ht="37.5" x14ac:dyDescent="0.25">
      <c r="A186" s="80" t="s">
        <v>402</v>
      </c>
      <c r="B186" s="81" t="s">
        <v>13</v>
      </c>
      <c r="C186" s="81" t="s">
        <v>2393</v>
      </c>
      <c r="D186" s="81" t="s">
        <v>27</v>
      </c>
      <c r="E186" s="82" t="s">
        <v>28</v>
      </c>
      <c r="F186" s="83" t="s">
        <v>29</v>
      </c>
      <c r="G186" s="84">
        <v>2.2200000000000002E-3</v>
      </c>
      <c r="H186" s="37">
        <f t="shared" si="7"/>
        <v>54774.77</v>
      </c>
      <c r="I186" s="11">
        <v>121.6</v>
      </c>
      <c r="J186" s="37">
        <f t="shared" si="8"/>
        <v>57466.42</v>
      </c>
      <c r="K186" s="38">
        <f t="shared" si="9"/>
        <v>127.58</v>
      </c>
      <c r="L186" s="3"/>
    </row>
    <row r="187" spans="1:12" customFormat="1" ht="37.5" x14ac:dyDescent="0.25">
      <c r="A187" s="80" t="s">
        <v>405</v>
      </c>
      <c r="B187" s="81" t="s">
        <v>13</v>
      </c>
      <c r="C187" s="81" t="s">
        <v>2396</v>
      </c>
      <c r="D187" s="81" t="s">
        <v>36</v>
      </c>
      <c r="E187" s="82" t="s">
        <v>37</v>
      </c>
      <c r="F187" s="83" t="s">
        <v>29</v>
      </c>
      <c r="G187" s="86">
        <v>3.85E-2</v>
      </c>
      <c r="H187" s="37">
        <f t="shared" si="7"/>
        <v>54572.99</v>
      </c>
      <c r="I187" s="11">
        <v>2101.06</v>
      </c>
      <c r="J187" s="37">
        <f t="shared" si="8"/>
        <v>57254.73</v>
      </c>
      <c r="K187" s="38">
        <f t="shared" si="9"/>
        <v>2204.31</v>
      </c>
      <c r="L187" s="3"/>
    </row>
    <row r="188" spans="1:12" customFormat="1" ht="37.5" x14ac:dyDescent="0.25">
      <c r="A188" s="80" t="s">
        <v>407</v>
      </c>
      <c r="B188" s="81" t="s">
        <v>13</v>
      </c>
      <c r="C188" s="81" t="s">
        <v>3249</v>
      </c>
      <c r="D188" s="81" t="s">
        <v>149</v>
      </c>
      <c r="E188" s="82" t="s">
        <v>150</v>
      </c>
      <c r="F188" s="83" t="s">
        <v>29</v>
      </c>
      <c r="G188" s="85">
        <v>7.3999999999999996E-2</v>
      </c>
      <c r="H188" s="37">
        <f t="shared" si="7"/>
        <v>57040.54</v>
      </c>
      <c r="I188" s="11">
        <v>4221</v>
      </c>
      <c r="J188" s="37">
        <f t="shared" si="8"/>
        <v>59843.54</v>
      </c>
      <c r="K188" s="38">
        <f t="shared" si="9"/>
        <v>4428.42</v>
      </c>
      <c r="L188" s="3"/>
    </row>
    <row r="189" spans="1:12" customFormat="1" ht="18.75" x14ac:dyDescent="0.25">
      <c r="A189" s="87"/>
      <c r="B189" s="87"/>
      <c r="C189" s="272" t="s">
        <v>415</v>
      </c>
      <c r="D189" s="273"/>
      <c r="E189" s="274"/>
      <c r="F189" s="88"/>
      <c r="G189" s="88"/>
      <c r="H189" s="37"/>
      <c r="I189" s="11"/>
      <c r="J189" s="37"/>
      <c r="K189" s="38"/>
      <c r="L189" s="3"/>
    </row>
    <row r="190" spans="1:12" customFormat="1" ht="37.5" x14ac:dyDescent="0.25">
      <c r="A190" s="80" t="s">
        <v>409</v>
      </c>
      <c r="B190" s="81" t="s">
        <v>13</v>
      </c>
      <c r="C190" s="81" t="s">
        <v>507</v>
      </c>
      <c r="D190" s="81" t="s">
        <v>325</v>
      </c>
      <c r="E190" s="82" t="s">
        <v>326</v>
      </c>
      <c r="F190" s="83" t="s">
        <v>17</v>
      </c>
      <c r="G190" s="86">
        <v>3.7199999999999997E-2</v>
      </c>
      <c r="H190" s="37">
        <f t="shared" ref="H190" si="14">ROUND(I190/G190,2)</f>
        <v>1372648.39</v>
      </c>
      <c r="I190" s="98">
        <v>51062.52</v>
      </c>
      <c r="J190" s="37">
        <f t="shared" si="8"/>
        <v>1440100.89</v>
      </c>
      <c r="K190" s="38">
        <f t="shared" si="9"/>
        <v>53571.75</v>
      </c>
      <c r="L190" s="3"/>
    </row>
    <row r="191" spans="1:12" customFormat="1" ht="18.75" x14ac:dyDescent="0.25">
      <c r="A191" s="80" t="s">
        <v>411</v>
      </c>
      <c r="B191" s="81" t="s">
        <v>13</v>
      </c>
      <c r="C191" s="81" t="s">
        <v>2182</v>
      </c>
      <c r="D191" s="81" t="s">
        <v>63</v>
      </c>
      <c r="E191" s="82" t="s">
        <v>79</v>
      </c>
      <c r="F191" s="83" t="s">
        <v>22</v>
      </c>
      <c r="G191" s="86">
        <v>3.7757999999999998</v>
      </c>
      <c r="H191" s="37">
        <f t="shared" si="7"/>
        <v>6422.04</v>
      </c>
      <c r="I191" s="11">
        <v>24248.35</v>
      </c>
      <c r="J191" s="37">
        <f t="shared" si="8"/>
        <v>6737.62</v>
      </c>
      <c r="K191" s="38">
        <f t="shared" si="9"/>
        <v>25439.91</v>
      </c>
      <c r="L191" s="3"/>
    </row>
    <row r="192" spans="1:12" customFormat="1" ht="37.5" x14ac:dyDescent="0.25">
      <c r="A192" s="80" t="s">
        <v>413</v>
      </c>
      <c r="B192" s="81" t="s">
        <v>13</v>
      </c>
      <c r="C192" s="81" t="s">
        <v>3259</v>
      </c>
      <c r="D192" s="81" t="s">
        <v>27</v>
      </c>
      <c r="E192" s="82" t="s">
        <v>28</v>
      </c>
      <c r="F192" s="83" t="s">
        <v>29</v>
      </c>
      <c r="G192" s="84">
        <v>4.6600000000000001E-3</v>
      </c>
      <c r="H192" s="37">
        <f t="shared" si="7"/>
        <v>54761.8</v>
      </c>
      <c r="I192" s="11">
        <v>255.19</v>
      </c>
      <c r="J192" s="37">
        <f t="shared" si="8"/>
        <v>57452.82</v>
      </c>
      <c r="K192" s="38">
        <f t="shared" si="9"/>
        <v>267.73</v>
      </c>
      <c r="L192" s="3"/>
    </row>
    <row r="193" spans="1:12" customFormat="1" ht="37.5" x14ac:dyDescent="0.25">
      <c r="A193" s="80" t="s">
        <v>416</v>
      </c>
      <c r="B193" s="81" t="s">
        <v>13</v>
      </c>
      <c r="C193" s="81" t="s">
        <v>3260</v>
      </c>
      <c r="D193" s="81" t="s">
        <v>36</v>
      </c>
      <c r="E193" s="82" t="s">
        <v>37</v>
      </c>
      <c r="F193" s="83" t="s">
        <v>29</v>
      </c>
      <c r="G193" s="86">
        <v>6.8099999999999994E-2</v>
      </c>
      <c r="H193" s="37">
        <f t="shared" si="7"/>
        <v>54571.66</v>
      </c>
      <c r="I193" s="11">
        <v>3716.33</v>
      </c>
      <c r="J193" s="37">
        <f t="shared" si="8"/>
        <v>57253.33</v>
      </c>
      <c r="K193" s="38">
        <f t="shared" si="9"/>
        <v>3898.95</v>
      </c>
      <c r="L193" s="3"/>
    </row>
    <row r="194" spans="1:12" customFormat="1" ht="37.5" x14ac:dyDescent="0.25">
      <c r="A194" s="80" t="s">
        <v>418</v>
      </c>
      <c r="B194" s="81" t="s">
        <v>13</v>
      </c>
      <c r="C194" s="81" t="s">
        <v>3263</v>
      </c>
      <c r="D194" s="81" t="s">
        <v>149</v>
      </c>
      <c r="E194" s="82" t="s">
        <v>150</v>
      </c>
      <c r="F194" s="83" t="s">
        <v>29</v>
      </c>
      <c r="G194" s="85">
        <v>0.22600000000000001</v>
      </c>
      <c r="H194" s="37">
        <f t="shared" si="7"/>
        <v>57041.42</v>
      </c>
      <c r="I194" s="11">
        <v>12891.36</v>
      </c>
      <c r="J194" s="37">
        <f t="shared" si="8"/>
        <v>59844.46</v>
      </c>
      <c r="K194" s="38">
        <f t="shared" si="9"/>
        <v>13524.85</v>
      </c>
      <c r="L194" s="3"/>
    </row>
    <row r="195" spans="1:12" customFormat="1" ht="18.75" x14ac:dyDescent="0.25">
      <c r="A195" s="87"/>
      <c r="B195" s="87"/>
      <c r="C195" s="272" t="s">
        <v>426</v>
      </c>
      <c r="D195" s="273"/>
      <c r="E195" s="274"/>
      <c r="F195" s="88"/>
      <c r="G195" s="88"/>
      <c r="H195" s="37"/>
      <c r="I195" s="11"/>
      <c r="J195" s="37"/>
      <c r="K195" s="38"/>
      <c r="L195" s="3"/>
    </row>
    <row r="196" spans="1:12" customFormat="1" ht="37.5" x14ac:dyDescent="0.25">
      <c r="A196" s="80" t="s">
        <v>420</v>
      </c>
      <c r="B196" s="81" t="s">
        <v>13</v>
      </c>
      <c r="C196" s="81" t="s">
        <v>512</v>
      </c>
      <c r="D196" s="81" t="s">
        <v>325</v>
      </c>
      <c r="E196" s="82" t="s">
        <v>326</v>
      </c>
      <c r="F196" s="83" t="s">
        <v>17</v>
      </c>
      <c r="G196" s="85">
        <v>9.1999999999999998E-2</v>
      </c>
      <c r="H196" s="37">
        <f t="shared" ref="H196" si="15">ROUND(I196/G196,2)</f>
        <v>1372654.02</v>
      </c>
      <c r="I196" s="98">
        <v>126284.17</v>
      </c>
      <c r="J196" s="37">
        <f t="shared" si="8"/>
        <v>1440106.8</v>
      </c>
      <c r="K196" s="38">
        <f t="shared" si="9"/>
        <v>132489.82999999999</v>
      </c>
      <c r="L196" s="3"/>
    </row>
    <row r="197" spans="1:12" customFormat="1" ht="18.75" x14ac:dyDescent="0.25">
      <c r="A197" s="80" t="s">
        <v>422</v>
      </c>
      <c r="B197" s="81" t="s">
        <v>13</v>
      </c>
      <c r="C197" s="81" t="s">
        <v>516</v>
      </c>
      <c r="D197" s="81" t="s">
        <v>63</v>
      </c>
      <c r="E197" s="82" t="s">
        <v>79</v>
      </c>
      <c r="F197" s="83" t="s">
        <v>22</v>
      </c>
      <c r="G197" s="85">
        <v>9.3379999999999992</v>
      </c>
      <c r="H197" s="37">
        <f t="shared" si="7"/>
        <v>6422.04</v>
      </c>
      <c r="I197" s="11">
        <v>59969</v>
      </c>
      <c r="J197" s="37">
        <f t="shared" si="8"/>
        <v>6737.62</v>
      </c>
      <c r="K197" s="38">
        <f t="shared" si="9"/>
        <v>62915.9</v>
      </c>
      <c r="L197" s="3"/>
    </row>
    <row r="198" spans="1:12" customFormat="1" ht="37.5" x14ac:dyDescent="0.25">
      <c r="A198" s="80" t="s">
        <v>424</v>
      </c>
      <c r="B198" s="81" t="s">
        <v>13</v>
      </c>
      <c r="C198" s="81" t="s">
        <v>518</v>
      </c>
      <c r="D198" s="81" t="s">
        <v>27</v>
      </c>
      <c r="E198" s="82" t="s">
        <v>28</v>
      </c>
      <c r="F198" s="83" t="s">
        <v>29</v>
      </c>
      <c r="G198" s="90">
        <v>0.02</v>
      </c>
      <c r="H198" s="37">
        <f t="shared" si="7"/>
        <v>54753</v>
      </c>
      <c r="I198" s="11">
        <v>1095.06</v>
      </c>
      <c r="J198" s="37">
        <f t="shared" si="8"/>
        <v>57443.58</v>
      </c>
      <c r="K198" s="38">
        <f t="shared" si="9"/>
        <v>1148.8699999999999</v>
      </c>
      <c r="L198" s="3"/>
    </row>
    <row r="199" spans="1:12" customFormat="1" ht="37.5" x14ac:dyDescent="0.25">
      <c r="A199" s="80" t="s">
        <v>427</v>
      </c>
      <c r="B199" s="81" t="s">
        <v>13</v>
      </c>
      <c r="C199" s="81" t="s">
        <v>520</v>
      </c>
      <c r="D199" s="81" t="s">
        <v>149</v>
      </c>
      <c r="E199" s="82" t="s">
        <v>150</v>
      </c>
      <c r="F199" s="83" t="s">
        <v>29</v>
      </c>
      <c r="G199" s="85">
        <v>0.42599999999999999</v>
      </c>
      <c r="H199" s="37">
        <f t="shared" si="7"/>
        <v>57041.22</v>
      </c>
      <c r="I199" s="11">
        <v>24299.56</v>
      </c>
      <c r="J199" s="37">
        <f t="shared" si="8"/>
        <v>59844.25</v>
      </c>
      <c r="K199" s="38">
        <f t="shared" si="9"/>
        <v>25493.65</v>
      </c>
      <c r="L199" s="3"/>
    </row>
    <row r="200" spans="1:12" customFormat="1" ht="37.5" x14ac:dyDescent="0.25">
      <c r="A200" s="80" t="s">
        <v>429</v>
      </c>
      <c r="B200" s="81" t="s">
        <v>13</v>
      </c>
      <c r="C200" s="81" t="s">
        <v>3301</v>
      </c>
      <c r="D200" s="81" t="s">
        <v>40</v>
      </c>
      <c r="E200" s="82" t="s">
        <v>41</v>
      </c>
      <c r="F200" s="83" t="s">
        <v>29</v>
      </c>
      <c r="G200" s="85">
        <v>0.44900000000000001</v>
      </c>
      <c r="H200" s="37">
        <f t="shared" si="7"/>
        <v>54896.5</v>
      </c>
      <c r="I200" s="11">
        <v>24648.53</v>
      </c>
      <c r="J200" s="37">
        <f t="shared" si="8"/>
        <v>57594.14</v>
      </c>
      <c r="K200" s="38">
        <f t="shared" si="9"/>
        <v>25859.77</v>
      </c>
      <c r="L200" s="3"/>
    </row>
    <row r="201" spans="1:12" customFormat="1" ht="37.5" x14ac:dyDescent="0.25">
      <c r="A201" s="80" t="s">
        <v>431</v>
      </c>
      <c r="B201" s="81" t="s">
        <v>13</v>
      </c>
      <c r="C201" s="81" t="s">
        <v>3304</v>
      </c>
      <c r="D201" s="81" t="s">
        <v>92</v>
      </c>
      <c r="E201" s="82" t="s">
        <v>93</v>
      </c>
      <c r="F201" s="83" t="s">
        <v>29</v>
      </c>
      <c r="G201" s="85">
        <v>0.40300000000000002</v>
      </c>
      <c r="H201" s="37">
        <f t="shared" si="7"/>
        <v>53953.77</v>
      </c>
      <c r="I201" s="11">
        <v>21743.37</v>
      </c>
      <c r="J201" s="37">
        <f t="shared" si="8"/>
        <v>56605.08</v>
      </c>
      <c r="K201" s="38">
        <f t="shared" si="9"/>
        <v>22811.85</v>
      </c>
      <c r="L201" s="3"/>
    </row>
    <row r="202" spans="1:12" customFormat="1" ht="18.75" x14ac:dyDescent="0.25">
      <c r="A202" s="80" t="s">
        <v>433</v>
      </c>
      <c r="B202" s="81" t="s">
        <v>13</v>
      </c>
      <c r="C202" s="81" t="s">
        <v>523</v>
      </c>
      <c r="D202" s="81" t="s">
        <v>441</v>
      </c>
      <c r="E202" s="82" t="s">
        <v>442</v>
      </c>
      <c r="F202" s="83" t="s">
        <v>443</v>
      </c>
      <c r="G202" s="90">
        <v>0.16</v>
      </c>
      <c r="H202" s="37">
        <f t="shared" si="7"/>
        <v>518623.31</v>
      </c>
      <c r="I202" s="11">
        <v>82979.73</v>
      </c>
      <c r="J202" s="37">
        <f t="shared" si="8"/>
        <v>544108.67000000004</v>
      </c>
      <c r="K202" s="38">
        <f t="shared" si="9"/>
        <v>87057.39</v>
      </c>
      <c r="L202" s="3"/>
    </row>
    <row r="203" spans="1:12" customFormat="1" ht="56.25" x14ac:dyDescent="0.25">
      <c r="A203" s="80" t="s">
        <v>435</v>
      </c>
      <c r="B203" s="81" t="s">
        <v>13</v>
      </c>
      <c r="C203" s="81" t="s">
        <v>527</v>
      </c>
      <c r="D203" s="81" t="s">
        <v>446</v>
      </c>
      <c r="E203" s="82" t="s">
        <v>447</v>
      </c>
      <c r="F203" s="83" t="s">
        <v>448</v>
      </c>
      <c r="G203" s="91">
        <v>16</v>
      </c>
      <c r="H203" s="37">
        <f t="shared" si="7"/>
        <v>14336.76</v>
      </c>
      <c r="I203" s="11">
        <v>229388.16</v>
      </c>
      <c r="J203" s="37">
        <f t="shared" si="8"/>
        <v>15041.27</v>
      </c>
      <c r="K203" s="38">
        <f t="shared" si="9"/>
        <v>240660.32</v>
      </c>
      <c r="L203" s="3"/>
    </row>
    <row r="204" spans="1:12" customFormat="1" ht="37.5" x14ac:dyDescent="0.25">
      <c r="A204" s="80" t="s">
        <v>437</v>
      </c>
      <c r="B204" s="81" t="s">
        <v>13</v>
      </c>
      <c r="C204" s="81" t="s">
        <v>536</v>
      </c>
      <c r="D204" s="81" t="s">
        <v>451</v>
      </c>
      <c r="E204" s="82" t="s">
        <v>452</v>
      </c>
      <c r="F204" s="83" t="s">
        <v>453</v>
      </c>
      <c r="G204" s="85">
        <v>0.61199999999999999</v>
      </c>
      <c r="H204" s="37">
        <f t="shared" si="7"/>
        <v>534166.27</v>
      </c>
      <c r="I204" s="11">
        <v>326909.76</v>
      </c>
      <c r="J204" s="37">
        <f t="shared" si="8"/>
        <v>560415.42000000004</v>
      </c>
      <c r="K204" s="38">
        <f t="shared" si="9"/>
        <v>342974.24</v>
      </c>
      <c r="L204" s="3"/>
    </row>
    <row r="205" spans="1:12" customFormat="1" ht="37.5" x14ac:dyDescent="0.25">
      <c r="A205" s="80" t="s">
        <v>439</v>
      </c>
      <c r="B205" s="81" t="s">
        <v>13</v>
      </c>
      <c r="C205" s="81" t="s">
        <v>538</v>
      </c>
      <c r="D205" s="81" t="s">
        <v>456</v>
      </c>
      <c r="E205" s="82" t="s">
        <v>457</v>
      </c>
      <c r="F205" s="83" t="s">
        <v>458</v>
      </c>
      <c r="G205" s="90">
        <v>62.42</v>
      </c>
      <c r="H205" s="37">
        <f t="shared" si="7"/>
        <v>171.24</v>
      </c>
      <c r="I205" s="11">
        <v>10688.75</v>
      </c>
      <c r="J205" s="37">
        <f t="shared" si="8"/>
        <v>179.65</v>
      </c>
      <c r="K205" s="38">
        <f t="shared" si="9"/>
        <v>11213.75</v>
      </c>
      <c r="L205" s="3"/>
    </row>
    <row r="206" spans="1:12" customFormat="1" ht="18.75" x14ac:dyDescent="0.25">
      <c r="A206" s="87"/>
      <c r="B206" s="87"/>
      <c r="C206" s="272" t="s">
        <v>459</v>
      </c>
      <c r="D206" s="273"/>
      <c r="E206" s="274"/>
      <c r="F206" s="88"/>
      <c r="G206" s="88"/>
      <c r="H206" s="37"/>
      <c r="I206" s="11"/>
      <c r="J206" s="37"/>
      <c r="K206" s="38"/>
      <c r="L206" s="3"/>
    </row>
    <row r="207" spans="1:12" customFormat="1" ht="37.5" x14ac:dyDescent="0.25">
      <c r="A207" s="80" t="s">
        <v>444</v>
      </c>
      <c r="B207" s="81" t="s">
        <v>13</v>
      </c>
      <c r="C207" s="81" t="s">
        <v>549</v>
      </c>
      <c r="D207" s="81" t="s">
        <v>462</v>
      </c>
      <c r="E207" s="82" t="s">
        <v>463</v>
      </c>
      <c r="F207" s="83" t="s">
        <v>17</v>
      </c>
      <c r="G207" s="85">
        <v>9.4E-2</v>
      </c>
      <c r="H207" s="37">
        <f t="shared" ref="H207" si="16">ROUND(I207/G207,2)</f>
        <v>313524.89</v>
      </c>
      <c r="I207" s="98">
        <v>29471.34</v>
      </c>
      <c r="J207" s="37">
        <f t="shared" si="8"/>
        <v>328931.63</v>
      </c>
      <c r="K207" s="38">
        <f t="shared" si="9"/>
        <v>30919.57</v>
      </c>
      <c r="L207" s="3"/>
    </row>
    <row r="208" spans="1:12" customFormat="1" ht="18.75" x14ac:dyDescent="0.25">
      <c r="A208" s="80" t="s">
        <v>449</v>
      </c>
      <c r="B208" s="81" t="s">
        <v>13</v>
      </c>
      <c r="C208" s="81" t="s">
        <v>551</v>
      </c>
      <c r="D208" s="81" t="s">
        <v>466</v>
      </c>
      <c r="E208" s="82" t="s">
        <v>467</v>
      </c>
      <c r="F208" s="83" t="s">
        <v>22</v>
      </c>
      <c r="G208" s="85">
        <v>9.5410000000000004</v>
      </c>
      <c r="H208" s="37">
        <f t="shared" si="7"/>
        <v>6628.96</v>
      </c>
      <c r="I208" s="11">
        <v>63246.91</v>
      </c>
      <c r="J208" s="37">
        <f t="shared" si="8"/>
        <v>6954.71</v>
      </c>
      <c r="K208" s="38">
        <f t="shared" si="9"/>
        <v>66354.89</v>
      </c>
      <c r="L208" s="3"/>
    </row>
    <row r="209" spans="1:12" customFormat="1" ht="37.5" x14ac:dyDescent="0.25">
      <c r="A209" s="80" t="s">
        <v>454</v>
      </c>
      <c r="B209" s="81" t="s">
        <v>13</v>
      </c>
      <c r="C209" s="81" t="s">
        <v>554</v>
      </c>
      <c r="D209" s="81" t="s">
        <v>27</v>
      </c>
      <c r="E209" s="82" t="s">
        <v>28</v>
      </c>
      <c r="F209" s="83" t="s">
        <v>29</v>
      </c>
      <c r="G209" s="86">
        <v>0.38669999999999999</v>
      </c>
      <c r="H209" s="37">
        <f t="shared" si="7"/>
        <v>54753.120000000003</v>
      </c>
      <c r="I209" s="11">
        <v>21173.03</v>
      </c>
      <c r="J209" s="37">
        <f t="shared" si="8"/>
        <v>57443.71</v>
      </c>
      <c r="K209" s="38">
        <f t="shared" si="9"/>
        <v>22213.48</v>
      </c>
      <c r="L209" s="3"/>
    </row>
    <row r="210" spans="1:12" customFormat="1" ht="18.75" x14ac:dyDescent="0.25">
      <c r="A210" s="87"/>
      <c r="B210" s="87"/>
      <c r="C210" s="272" t="s">
        <v>470</v>
      </c>
      <c r="D210" s="273"/>
      <c r="E210" s="274"/>
      <c r="F210" s="88"/>
      <c r="G210" s="88"/>
      <c r="H210" s="37"/>
      <c r="I210" s="11"/>
      <c r="J210" s="37"/>
      <c r="K210" s="38"/>
      <c r="L210" s="3"/>
    </row>
    <row r="211" spans="1:12" customFormat="1" ht="37.5" x14ac:dyDescent="0.25">
      <c r="A211" s="80" t="s">
        <v>460</v>
      </c>
      <c r="B211" s="81" t="s">
        <v>13</v>
      </c>
      <c r="C211" s="81" t="s">
        <v>558</v>
      </c>
      <c r="D211" s="81" t="s">
        <v>473</v>
      </c>
      <c r="E211" s="82" t="s">
        <v>474</v>
      </c>
      <c r="F211" s="83" t="s">
        <v>17</v>
      </c>
      <c r="G211" s="86">
        <v>4.3499999999999997E-2</v>
      </c>
      <c r="H211" s="37">
        <f t="shared" ref="H211" si="17">ROUND(I211/G211,2)</f>
        <v>1744432.64</v>
      </c>
      <c r="I211" s="98">
        <v>75882.820000000007</v>
      </c>
      <c r="J211" s="37">
        <f t="shared" si="8"/>
        <v>1830154.77</v>
      </c>
      <c r="K211" s="38">
        <f t="shared" si="9"/>
        <v>79611.73</v>
      </c>
      <c r="L211" s="3"/>
    </row>
    <row r="212" spans="1:12" customFormat="1" ht="37.5" x14ac:dyDescent="0.25">
      <c r="A212" s="80" t="s">
        <v>464</v>
      </c>
      <c r="B212" s="81" t="s">
        <v>13</v>
      </c>
      <c r="C212" s="81" t="s">
        <v>2196</v>
      </c>
      <c r="D212" s="81" t="s">
        <v>27</v>
      </c>
      <c r="E212" s="82" t="s">
        <v>28</v>
      </c>
      <c r="F212" s="83" t="s">
        <v>29</v>
      </c>
      <c r="G212" s="84">
        <v>4.4000000000000002E-4</v>
      </c>
      <c r="H212" s="37">
        <f t="shared" si="7"/>
        <v>54727.27</v>
      </c>
      <c r="I212" s="11">
        <v>24.08</v>
      </c>
      <c r="J212" s="37">
        <f t="shared" si="8"/>
        <v>57416.59</v>
      </c>
      <c r="K212" s="38">
        <f t="shared" si="9"/>
        <v>25.26</v>
      </c>
      <c r="L212" s="3"/>
    </row>
    <row r="213" spans="1:12" customFormat="1" ht="18.75" x14ac:dyDescent="0.25">
      <c r="A213" s="80" t="s">
        <v>468</v>
      </c>
      <c r="B213" s="81" t="s">
        <v>13</v>
      </c>
      <c r="C213" s="81" t="s">
        <v>562</v>
      </c>
      <c r="D213" s="81" t="s">
        <v>377</v>
      </c>
      <c r="E213" s="82" t="s">
        <v>378</v>
      </c>
      <c r="F213" s="83" t="s">
        <v>29</v>
      </c>
      <c r="G213" s="89">
        <v>0.21792800000000001</v>
      </c>
      <c r="H213" s="37">
        <f t="shared" si="7"/>
        <v>251697.58</v>
      </c>
      <c r="I213" s="11">
        <v>54851.95</v>
      </c>
      <c r="J213" s="37">
        <f t="shared" si="8"/>
        <v>264066.09999999998</v>
      </c>
      <c r="K213" s="38">
        <f t="shared" si="9"/>
        <v>57547.4</v>
      </c>
      <c r="L213" s="3"/>
    </row>
    <row r="214" spans="1:12" customFormat="1" ht="18.75" x14ac:dyDescent="0.25">
      <c r="A214" s="80" t="s">
        <v>471</v>
      </c>
      <c r="B214" s="81" t="s">
        <v>13</v>
      </c>
      <c r="C214" s="81" t="s">
        <v>566</v>
      </c>
      <c r="D214" s="81" t="s">
        <v>482</v>
      </c>
      <c r="E214" s="82" t="s">
        <v>483</v>
      </c>
      <c r="F214" s="83" t="s">
        <v>29</v>
      </c>
      <c r="G214" s="89">
        <v>0.21792800000000001</v>
      </c>
      <c r="H214" s="37">
        <f t="shared" si="7"/>
        <v>94110.94</v>
      </c>
      <c r="I214" s="11">
        <v>20509.41</v>
      </c>
      <c r="J214" s="37">
        <f t="shared" si="8"/>
        <v>98735.59</v>
      </c>
      <c r="K214" s="38">
        <f t="shared" si="9"/>
        <v>21517.25</v>
      </c>
      <c r="L214" s="3"/>
    </row>
    <row r="215" spans="1:12" customFormat="1" ht="18.75" x14ac:dyDescent="0.25">
      <c r="A215" s="87"/>
      <c r="B215" s="87"/>
      <c r="C215" s="272" t="s">
        <v>484</v>
      </c>
      <c r="D215" s="273"/>
      <c r="E215" s="274"/>
      <c r="F215" s="88"/>
      <c r="G215" s="88"/>
      <c r="H215" s="37"/>
      <c r="I215" s="11"/>
      <c r="J215" s="37"/>
      <c r="K215" s="38"/>
      <c r="L215" s="3"/>
    </row>
    <row r="216" spans="1:12" customFormat="1" ht="37.5" x14ac:dyDescent="0.25">
      <c r="A216" s="80" t="s">
        <v>475</v>
      </c>
      <c r="B216" s="81" t="s">
        <v>13</v>
      </c>
      <c r="C216" s="81" t="s">
        <v>570</v>
      </c>
      <c r="D216" s="81" t="s">
        <v>487</v>
      </c>
      <c r="E216" s="82" t="s">
        <v>488</v>
      </c>
      <c r="F216" s="83" t="s">
        <v>29</v>
      </c>
      <c r="G216" s="86">
        <v>3.4599999999999999E-2</v>
      </c>
      <c r="H216" s="37">
        <f t="shared" ref="H216" si="18">ROUND(I216/G216,2)</f>
        <v>55229.77</v>
      </c>
      <c r="I216" s="98">
        <v>1910.95</v>
      </c>
      <c r="J216" s="37">
        <f t="shared" ref="J216:J278" si="19">ROUND(H216*M$17*N$17*O$17,2)</f>
        <v>57943.78</v>
      </c>
      <c r="K216" s="38">
        <f t="shared" ref="K216:K278" si="20">ROUND(J216*G216,2)</f>
        <v>2004.85</v>
      </c>
      <c r="L216" s="3"/>
    </row>
    <row r="217" spans="1:12" customFormat="1" ht="37.5" x14ac:dyDescent="0.25">
      <c r="A217" s="80" t="s">
        <v>478</v>
      </c>
      <c r="B217" s="81" t="s">
        <v>13</v>
      </c>
      <c r="C217" s="81" t="s">
        <v>572</v>
      </c>
      <c r="D217" s="81" t="s">
        <v>491</v>
      </c>
      <c r="E217" s="82" t="s">
        <v>492</v>
      </c>
      <c r="F217" s="83" t="s">
        <v>29</v>
      </c>
      <c r="G217" s="86">
        <v>3.4599999999999999E-2</v>
      </c>
      <c r="H217" s="37">
        <f t="shared" ref="H217:H278" si="21">ROUND(I217/G217,2)</f>
        <v>118664.45</v>
      </c>
      <c r="I217" s="11">
        <v>4105.79</v>
      </c>
      <c r="J217" s="37">
        <f t="shared" si="19"/>
        <v>124495.67</v>
      </c>
      <c r="K217" s="38">
        <f t="shared" si="20"/>
        <v>4307.55</v>
      </c>
      <c r="L217" s="3"/>
    </row>
    <row r="218" spans="1:12" customFormat="1" ht="18.75" x14ac:dyDescent="0.25">
      <c r="A218" s="87"/>
      <c r="B218" s="87"/>
      <c r="C218" s="272" t="s">
        <v>493</v>
      </c>
      <c r="D218" s="273"/>
      <c r="E218" s="274"/>
      <c r="F218" s="88"/>
      <c r="G218" s="88"/>
      <c r="H218" s="37"/>
      <c r="I218" s="11"/>
      <c r="J218" s="37"/>
      <c r="K218" s="38"/>
      <c r="L218" s="3"/>
    </row>
    <row r="219" spans="1:12" customFormat="1" ht="37.5" x14ac:dyDescent="0.25">
      <c r="A219" s="80" t="s">
        <v>480</v>
      </c>
      <c r="B219" s="81" t="s">
        <v>13</v>
      </c>
      <c r="C219" s="81" t="s">
        <v>579</v>
      </c>
      <c r="D219" s="81" t="s">
        <v>487</v>
      </c>
      <c r="E219" s="82" t="s">
        <v>488</v>
      </c>
      <c r="F219" s="83" t="s">
        <v>29</v>
      </c>
      <c r="G219" s="86">
        <v>0.18579999999999999</v>
      </c>
      <c r="H219" s="37">
        <f t="shared" ref="H219" si="22">ROUND(I219/G219,2)</f>
        <v>55219.97</v>
      </c>
      <c r="I219" s="98">
        <v>10259.870000000001</v>
      </c>
      <c r="J219" s="37">
        <f t="shared" si="19"/>
        <v>57933.5</v>
      </c>
      <c r="K219" s="38">
        <f t="shared" si="20"/>
        <v>10764.04</v>
      </c>
      <c r="L219" s="3"/>
    </row>
    <row r="220" spans="1:12" customFormat="1" ht="37.5" x14ac:dyDescent="0.25">
      <c r="A220" s="80" t="s">
        <v>485</v>
      </c>
      <c r="B220" s="81" t="s">
        <v>13</v>
      </c>
      <c r="C220" s="81" t="s">
        <v>581</v>
      </c>
      <c r="D220" s="81" t="s">
        <v>491</v>
      </c>
      <c r="E220" s="82" t="s">
        <v>492</v>
      </c>
      <c r="F220" s="83" t="s">
        <v>29</v>
      </c>
      <c r="G220" s="86">
        <v>0.18579999999999999</v>
      </c>
      <c r="H220" s="37">
        <f t="shared" si="21"/>
        <v>118664.21</v>
      </c>
      <c r="I220" s="11">
        <v>22047.81</v>
      </c>
      <c r="J220" s="37">
        <f t="shared" si="19"/>
        <v>124495.42</v>
      </c>
      <c r="K220" s="38">
        <f t="shared" si="20"/>
        <v>23131.25</v>
      </c>
      <c r="L220" s="3"/>
    </row>
    <row r="221" spans="1:12" customFormat="1" ht="18.75" x14ac:dyDescent="0.25">
      <c r="A221" s="80" t="s">
        <v>489</v>
      </c>
      <c r="B221" s="81" t="s">
        <v>13</v>
      </c>
      <c r="C221" s="81" t="s">
        <v>585</v>
      </c>
      <c r="D221" s="81" t="s">
        <v>500</v>
      </c>
      <c r="E221" s="82" t="s">
        <v>501</v>
      </c>
      <c r="F221" s="83" t="s">
        <v>448</v>
      </c>
      <c r="G221" s="91">
        <v>24</v>
      </c>
      <c r="H221" s="37">
        <f t="shared" si="21"/>
        <v>27.03</v>
      </c>
      <c r="I221" s="11">
        <v>648.78</v>
      </c>
      <c r="J221" s="37">
        <f t="shared" si="19"/>
        <v>28.36</v>
      </c>
      <c r="K221" s="38">
        <f t="shared" si="20"/>
        <v>680.64</v>
      </c>
      <c r="L221" s="3"/>
    </row>
    <row r="222" spans="1:12" customFormat="1" ht="37.5" x14ac:dyDescent="0.25">
      <c r="A222" s="80" t="s">
        <v>494</v>
      </c>
      <c r="B222" s="81" t="s">
        <v>13</v>
      </c>
      <c r="C222" s="81" t="s">
        <v>589</v>
      </c>
      <c r="D222" s="81" t="s">
        <v>504</v>
      </c>
      <c r="E222" s="82" t="s">
        <v>505</v>
      </c>
      <c r="F222" s="83" t="s">
        <v>308</v>
      </c>
      <c r="G222" s="85">
        <v>5.8000000000000003E-2</v>
      </c>
      <c r="H222" s="37">
        <f t="shared" si="21"/>
        <v>8690.69</v>
      </c>
      <c r="I222" s="11">
        <v>504.06</v>
      </c>
      <c r="J222" s="37">
        <f t="shared" si="19"/>
        <v>9117.75</v>
      </c>
      <c r="K222" s="38">
        <f t="shared" si="20"/>
        <v>528.83000000000004</v>
      </c>
      <c r="L222" s="3"/>
    </row>
    <row r="223" spans="1:12" customFormat="1" ht="37.5" x14ac:dyDescent="0.25">
      <c r="A223" s="80" t="s">
        <v>496</v>
      </c>
      <c r="B223" s="81" t="s">
        <v>13</v>
      </c>
      <c r="C223" s="81" t="s">
        <v>595</v>
      </c>
      <c r="D223" s="81" t="s">
        <v>508</v>
      </c>
      <c r="E223" s="82" t="s">
        <v>509</v>
      </c>
      <c r="F223" s="83" t="s">
        <v>308</v>
      </c>
      <c r="G223" s="85">
        <v>5.8000000000000003E-2</v>
      </c>
      <c r="H223" s="37">
        <f t="shared" si="21"/>
        <v>8171.9</v>
      </c>
      <c r="I223" s="11">
        <v>473.97</v>
      </c>
      <c r="J223" s="37">
        <f t="shared" si="19"/>
        <v>8573.4699999999993</v>
      </c>
      <c r="K223" s="38">
        <f t="shared" si="20"/>
        <v>497.26</v>
      </c>
      <c r="L223" s="3"/>
    </row>
    <row r="224" spans="1:12" customFormat="1" ht="18.75" x14ac:dyDescent="0.25">
      <c r="A224" s="87"/>
      <c r="B224" s="87"/>
      <c r="C224" s="272" t="s">
        <v>510</v>
      </c>
      <c r="D224" s="273"/>
      <c r="E224" s="274"/>
      <c r="F224" s="88"/>
      <c r="G224" s="88"/>
      <c r="H224" s="37"/>
      <c r="I224" s="11"/>
      <c r="J224" s="37"/>
      <c r="K224" s="38"/>
      <c r="L224" s="3"/>
    </row>
    <row r="225" spans="1:12" customFormat="1" ht="18.75" x14ac:dyDescent="0.25">
      <c r="A225" s="80" t="s">
        <v>498</v>
      </c>
      <c r="B225" s="81" t="s">
        <v>13</v>
      </c>
      <c r="C225" s="81" t="s">
        <v>604</v>
      </c>
      <c r="D225" s="81" t="s">
        <v>513</v>
      </c>
      <c r="E225" s="82" t="s">
        <v>514</v>
      </c>
      <c r="F225" s="83" t="s">
        <v>17</v>
      </c>
      <c r="G225" s="85">
        <v>0.20699999999999999</v>
      </c>
      <c r="H225" s="37">
        <f t="shared" ref="H225" si="23">ROUND(I225/G225,2)</f>
        <v>2270163.29</v>
      </c>
      <c r="I225" s="98">
        <v>469923.8</v>
      </c>
      <c r="J225" s="37">
        <f t="shared" si="19"/>
        <v>2381720.04</v>
      </c>
      <c r="K225" s="38">
        <f t="shared" si="20"/>
        <v>493016.05</v>
      </c>
      <c r="L225" s="3"/>
    </row>
    <row r="226" spans="1:12" customFormat="1" ht="18.75" x14ac:dyDescent="0.25">
      <c r="A226" s="80" t="s">
        <v>502</v>
      </c>
      <c r="B226" s="81" t="s">
        <v>13</v>
      </c>
      <c r="C226" s="81" t="s">
        <v>608</v>
      </c>
      <c r="D226" s="81" t="s">
        <v>63</v>
      </c>
      <c r="E226" s="82" t="s">
        <v>79</v>
      </c>
      <c r="F226" s="83" t="s">
        <v>22</v>
      </c>
      <c r="G226" s="86">
        <v>21.0105</v>
      </c>
      <c r="H226" s="37">
        <f t="shared" si="21"/>
        <v>6422.04</v>
      </c>
      <c r="I226" s="11">
        <v>134930.22</v>
      </c>
      <c r="J226" s="37">
        <f t="shared" si="19"/>
        <v>6737.62</v>
      </c>
      <c r="K226" s="38">
        <f t="shared" si="20"/>
        <v>141560.76999999999</v>
      </c>
      <c r="L226" s="3"/>
    </row>
    <row r="227" spans="1:12" customFormat="1" ht="37.5" x14ac:dyDescent="0.25">
      <c r="A227" s="80" t="s">
        <v>506</v>
      </c>
      <c r="B227" s="81" t="s">
        <v>13</v>
      </c>
      <c r="C227" s="81" t="s">
        <v>610</v>
      </c>
      <c r="D227" s="81" t="s">
        <v>32</v>
      </c>
      <c r="E227" s="82" t="s">
        <v>33</v>
      </c>
      <c r="F227" s="83" t="s">
        <v>29</v>
      </c>
      <c r="G227" s="90">
        <v>0.72</v>
      </c>
      <c r="H227" s="37">
        <f t="shared" si="21"/>
        <v>54641.97</v>
      </c>
      <c r="I227" s="11">
        <v>39342.22</v>
      </c>
      <c r="J227" s="37">
        <f t="shared" si="19"/>
        <v>57327.1</v>
      </c>
      <c r="K227" s="38">
        <f t="shared" si="20"/>
        <v>41275.51</v>
      </c>
      <c r="L227" s="3"/>
    </row>
    <row r="228" spans="1:12" customFormat="1" ht="37.5" x14ac:dyDescent="0.25">
      <c r="A228" s="80" t="s">
        <v>511</v>
      </c>
      <c r="B228" s="81" t="s">
        <v>13</v>
      </c>
      <c r="C228" s="81" t="s">
        <v>612</v>
      </c>
      <c r="D228" s="81" t="s">
        <v>40</v>
      </c>
      <c r="E228" s="82" t="s">
        <v>41</v>
      </c>
      <c r="F228" s="83" t="s">
        <v>29</v>
      </c>
      <c r="G228" s="85">
        <v>1.5840000000000001</v>
      </c>
      <c r="H228" s="37">
        <f t="shared" si="21"/>
        <v>54896.4</v>
      </c>
      <c r="I228" s="11">
        <v>86955.89</v>
      </c>
      <c r="J228" s="37">
        <f t="shared" si="19"/>
        <v>57594.03</v>
      </c>
      <c r="K228" s="38">
        <f t="shared" si="20"/>
        <v>91228.94</v>
      </c>
      <c r="L228" s="3"/>
    </row>
    <row r="229" spans="1:12" customFormat="1" ht="18.75" x14ac:dyDescent="0.25">
      <c r="A229" s="87"/>
      <c r="B229" s="87"/>
      <c r="C229" s="272" t="s">
        <v>521</v>
      </c>
      <c r="D229" s="273"/>
      <c r="E229" s="274"/>
      <c r="F229" s="88"/>
      <c r="G229" s="88"/>
      <c r="H229" s="37"/>
      <c r="I229" s="11"/>
      <c r="J229" s="37"/>
      <c r="K229" s="38"/>
      <c r="L229" s="3"/>
    </row>
    <row r="230" spans="1:12" customFormat="1" ht="37.5" x14ac:dyDescent="0.25">
      <c r="A230" s="80" t="s">
        <v>515</v>
      </c>
      <c r="B230" s="81" t="s">
        <v>13</v>
      </c>
      <c r="C230" s="81" t="s">
        <v>618</v>
      </c>
      <c r="D230" s="81" t="s">
        <v>524</v>
      </c>
      <c r="E230" s="82" t="s">
        <v>525</v>
      </c>
      <c r="F230" s="83" t="s">
        <v>29</v>
      </c>
      <c r="G230" s="85">
        <v>2.762</v>
      </c>
      <c r="H230" s="37">
        <f t="shared" ref="H230" si="24">ROUND(I230/G230,2)</f>
        <v>174600.41</v>
      </c>
      <c r="I230" s="98">
        <v>482246.34</v>
      </c>
      <c r="J230" s="37">
        <f t="shared" si="19"/>
        <v>183180.35</v>
      </c>
      <c r="K230" s="38">
        <f t="shared" si="20"/>
        <v>505944.13</v>
      </c>
      <c r="L230" s="3"/>
    </row>
    <row r="231" spans="1:12" customFormat="1" ht="56.25" x14ac:dyDescent="0.25">
      <c r="A231" s="80" t="s">
        <v>517</v>
      </c>
      <c r="B231" s="81" t="s">
        <v>13</v>
      </c>
      <c r="C231" s="81" t="s">
        <v>620</v>
      </c>
      <c r="D231" s="81" t="s">
        <v>528</v>
      </c>
      <c r="E231" s="82" t="s">
        <v>529</v>
      </c>
      <c r="F231" s="83" t="s">
        <v>29</v>
      </c>
      <c r="G231" s="86">
        <v>0.45350000000000001</v>
      </c>
      <c r="H231" s="37">
        <f t="shared" si="21"/>
        <v>45889.08</v>
      </c>
      <c r="I231" s="11">
        <v>20810.7</v>
      </c>
      <c r="J231" s="37">
        <f t="shared" si="19"/>
        <v>48144.09</v>
      </c>
      <c r="K231" s="38">
        <f t="shared" si="20"/>
        <v>21833.34</v>
      </c>
      <c r="L231" s="3"/>
    </row>
    <row r="232" spans="1:12" customFormat="1" ht="56.25" x14ac:dyDescent="0.25">
      <c r="A232" s="80" t="s">
        <v>519</v>
      </c>
      <c r="B232" s="81" t="s">
        <v>13</v>
      </c>
      <c r="C232" s="81" t="s">
        <v>3903</v>
      </c>
      <c r="D232" s="81" t="s">
        <v>532</v>
      </c>
      <c r="E232" s="82" t="s">
        <v>533</v>
      </c>
      <c r="F232" s="83" t="s">
        <v>29</v>
      </c>
      <c r="G232" s="84">
        <v>2.3055599999999998</v>
      </c>
      <c r="H232" s="37">
        <f t="shared" si="21"/>
        <v>44027.4</v>
      </c>
      <c r="I232" s="11">
        <v>101507.82</v>
      </c>
      <c r="J232" s="37">
        <f t="shared" si="19"/>
        <v>46190.92</v>
      </c>
      <c r="K232" s="38">
        <f t="shared" si="20"/>
        <v>106495.94</v>
      </c>
      <c r="L232" s="3"/>
    </row>
    <row r="233" spans="1:12" customFormat="1" ht="18.75" x14ac:dyDescent="0.25">
      <c r="A233" s="87"/>
      <c r="B233" s="87"/>
      <c r="C233" s="272" t="s">
        <v>534</v>
      </c>
      <c r="D233" s="273"/>
      <c r="E233" s="274"/>
      <c r="F233" s="88"/>
      <c r="G233" s="88"/>
      <c r="H233" s="37"/>
      <c r="I233" s="11"/>
      <c r="J233" s="37"/>
      <c r="K233" s="38"/>
      <c r="L233" s="3"/>
    </row>
    <row r="234" spans="1:12" customFormat="1" ht="37.5" x14ac:dyDescent="0.25">
      <c r="A234" s="80" t="s">
        <v>522</v>
      </c>
      <c r="B234" s="81" t="s">
        <v>13</v>
      </c>
      <c r="C234" s="81" t="s">
        <v>623</v>
      </c>
      <c r="D234" s="81" t="s">
        <v>57</v>
      </c>
      <c r="E234" s="82" t="s">
        <v>58</v>
      </c>
      <c r="F234" s="83" t="s">
        <v>17</v>
      </c>
      <c r="G234" s="85">
        <v>8.4000000000000005E-2</v>
      </c>
      <c r="H234" s="37">
        <f t="shared" ref="H234" si="25">ROUND(I234/G234,2)</f>
        <v>2356171.79</v>
      </c>
      <c r="I234" s="98">
        <v>197918.43</v>
      </c>
      <c r="J234" s="37">
        <f t="shared" si="19"/>
        <v>2471955.04</v>
      </c>
      <c r="K234" s="38">
        <f t="shared" si="20"/>
        <v>207644.22</v>
      </c>
      <c r="L234" s="3"/>
    </row>
    <row r="235" spans="1:12" customFormat="1" ht="18.75" x14ac:dyDescent="0.25">
      <c r="A235" s="80" t="s">
        <v>526</v>
      </c>
      <c r="B235" s="81" t="s">
        <v>13</v>
      </c>
      <c r="C235" s="81" t="s">
        <v>625</v>
      </c>
      <c r="D235" s="81" t="s">
        <v>63</v>
      </c>
      <c r="E235" s="82" t="s">
        <v>79</v>
      </c>
      <c r="F235" s="83" t="s">
        <v>22</v>
      </c>
      <c r="G235" s="85">
        <v>8.5259999999999998</v>
      </c>
      <c r="H235" s="37">
        <f t="shared" si="21"/>
        <v>6422.04</v>
      </c>
      <c r="I235" s="11">
        <v>54754.28</v>
      </c>
      <c r="J235" s="37">
        <f t="shared" si="19"/>
        <v>6737.62</v>
      </c>
      <c r="K235" s="38">
        <f t="shared" si="20"/>
        <v>57444.95</v>
      </c>
      <c r="L235" s="3"/>
    </row>
    <row r="236" spans="1:12" customFormat="1" ht="37.5" x14ac:dyDescent="0.25">
      <c r="A236" s="80" t="s">
        <v>530</v>
      </c>
      <c r="B236" s="81" t="s">
        <v>13</v>
      </c>
      <c r="C236" s="81" t="s">
        <v>626</v>
      </c>
      <c r="D236" s="81" t="s">
        <v>32</v>
      </c>
      <c r="E236" s="82" t="s">
        <v>33</v>
      </c>
      <c r="F236" s="83" t="s">
        <v>29</v>
      </c>
      <c r="G236" s="85">
        <v>0.252</v>
      </c>
      <c r="H236" s="37">
        <f t="shared" si="21"/>
        <v>54641.94</v>
      </c>
      <c r="I236" s="11">
        <v>13769.77</v>
      </c>
      <c r="J236" s="37">
        <f t="shared" si="19"/>
        <v>57327.07</v>
      </c>
      <c r="K236" s="38">
        <f t="shared" si="20"/>
        <v>14446.42</v>
      </c>
      <c r="L236" s="3"/>
    </row>
    <row r="237" spans="1:12" customFormat="1" ht="37.5" x14ac:dyDescent="0.25">
      <c r="A237" s="80" t="s">
        <v>535</v>
      </c>
      <c r="B237" s="81" t="s">
        <v>13</v>
      </c>
      <c r="C237" s="81" t="s">
        <v>627</v>
      </c>
      <c r="D237" s="81" t="s">
        <v>149</v>
      </c>
      <c r="E237" s="82" t="s">
        <v>150</v>
      </c>
      <c r="F237" s="83" t="s">
        <v>29</v>
      </c>
      <c r="G237" s="85">
        <v>0.59299999999999997</v>
      </c>
      <c r="H237" s="37">
        <f t="shared" si="21"/>
        <v>57041.18</v>
      </c>
      <c r="I237" s="11">
        <v>33825.42</v>
      </c>
      <c r="J237" s="37">
        <f t="shared" si="19"/>
        <v>59844.21</v>
      </c>
      <c r="K237" s="38">
        <f t="shared" si="20"/>
        <v>35487.620000000003</v>
      </c>
      <c r="L237" s="3"/>
    </row>
    <row r="238" spans="1:12" customFormat="1" ht="37.5" x14ac:dyDescent="0.25">
      <c r="A238" s="80" t="s">
        <v>537</v>
      </c>
      <c r="B238" s="81" t="s">
        <v>13</v>
      </c>
      <c r="C238" s="81" t="s">
        <v>628</v>
      </c>
      <c r="D238" s="81" t="s">
        <v>545</v>
      </c>
      <c r="E238" s="82" t="s">
        <v>546</v>
      </c>
      <c r="F238" s="83" t="s">
        <v>322</v>
      </c>
      <c r="G238" s="90">
        <v>33.44</v>
      </c>
      <c r="H238" s="37">
        <f t="shared" si="21"/>
        <v>199.45</v>
      </c>
      <c r="I238" s="11">
        <v>6669.66</v>
      </c>
      <c r="J238" s="37">
        <f t="shared" si="19"/>
        <v>209.25</v>
      </c>
      <c r="K238" s="38">
        <f t="shared" si="20"/>
        <v>6997.32</v>
      </c>
      <c r="L238" s="3"/>
    </row>
    <row r="239" spans="1:12" customFormat="1" ht="18.75" x14ac:dyDescent="0.25">
      <c r="A239" s="87"/>
      <c r="B239" s="87"/>
      <c r="C239" s="272" t="s">
        <v>547</v>
      </c>
      <c r="D239" s="273"/>
      <c r="E239" s="274"/>
      <c r="F239" s="88"/>
      <c r="G239" s="88"/>
      <c r="H239" s="37"/>
      <c r="I239" s="11"/>
      <c r="J239" s="37"/>
      <c r="K239" s="38"/>
      <c r="L239" s="3"/>
    </row>
    <row r="240" spans="1:12" customFormat="1" ht="37.5" x14ac:dyDescent="0.25">
      <c r="A240" s="80" t="s">
        <v>539</v>
      </c>
      <c r="B240" s="81" t="s">
        <v>13</v>
      </c>
      <c r="C240" s="81" t="s">
        <v>632</v>
      </c>
      <c r="D240" s="81" t="s">
        <v>325</v>
      </c>
      <c r="E240" s="82" t="s">
        <v>326</v>
      </c>
      <c r="F240" s="83" t="s">
        <v>17</v>
      </c>
      <c r="G240" s="85">
        <v>0.30299999999999999</v>
      </c>
      <c r="H240" s="37">
        <f t="shared" ref="H240" si="26">ROUND(I240/G240,2)</f>
        <v>1372652.54</v>
      </c>
      <c r="I240" s="98">
        <v>415913.72</v>
      </c>
      <c r="J240" s="37">
        <f t="shared" si="19"/>
        <v>1440105.25</v>
      </c>
      <c r="K240" s="38">
        <f t="shared" si="20"/>
        <v>436351.89</v>
      </c>
      <c r="L240" s="3"/>
    </row>
    <row r="241" spans="1:12" customFormat="1" ht="37.5" x14ac:dyDescent="0.25">
      <c r="A241" s="80" t="s">
        <v>541</v>
      </c>
      <c r="B241" s="81" t="s">
        <v>13</v>
      </c>
      <c r="C241" s="81" t="s">
        <v>2220</v>
      </c>
      <c r="D241" s="81" t="s">
        <v>20</v>
      </c>
      <c r="E241" s="82" t="s">
        <v>552</v>
      </c>
      <c r="F241" s="83" t="s">
        <v>22</v>
      </c>
      <c r="G241" s="86">
        <v>30.7545</v>
      </c>
      <c r="H241" s="37">
        <f t="shared" si="21"/>
        <v>7846.5</v>
      </c>
      <c r="I241" s="11">
        <v>241315.29</v>
      </c>
      <c r="J241" s="37">
        <f t="shared" si="19"/>
        <v>8232.08</v>
      </c>
      <c r="K241" s="38">
        <f t="shared" si="20"/>
        <v>253173.5</v>
      </c>
      <c r="L241" s="3"/>
    </row>
    <row r="242" spans="1:12" customFormat="1" ht="37.5" x14ac:dyDescent="0.25">
      <c r="A242" s="80" t="s">
        <v>543</v>
      </c>
      <c r="B242" s="81" t="s">
        <v>13</v>
      </c>
      <c r="C242" s="81" t="s">
        <v>4113</v>
      </c>
      <c r="D242" s="81" t="s">
        <v>149</v>
      </c>
      <c r="E242" s="82" t="s">
        <v>150</v>
      </c>
      <c r="F242" s="83" t="s">
        <v>29</v>
      </c>
      <c r="G242" s="85">
        <v>1.665</v>
      </c>
      <c r="H242" s="37">
        <f t="shared" si="21"/>
        <v>57041.22</v>
      </c>
      <c r="I242" s="11">
        <v>94973.63</v>
      </c>
      <c r="J242" s="37">
        <f t="shared" si="19"/>
        <v>59844.25</v>
      </c>
      <c r="K242" s="38">
        <f t="shared" si="20"/>
        <v>99640.68</v>
      </c>
      <c r="L242" s="3"/>
    </row>
    <row r="243" spans="1:12" customFormat="1" ht="37.5" x14ac:dyDescent="0.25">
      <c r="A243" s="80" t="s">
        <v>548</v>
      </c>
      <c r="B243" s="81" t="s">
        <v>13</v>
      </c>
      <c r="C243" s="81" t="s">
        <v>4114</v>
      </c>
      <c r="D243" s="81" t="s">
        <v>32</v>
      </c>
      <c r="E243" s="82" t="s">
        <v>33</v>
      </c>
      <c r="F243" s="83" t="s">
        <v>29</v>
      </c>
      <c r="G243" s="85">
        <v>1.2E-2</v>
      </c>
      <c r="H243" s="37">
        <f t="shared" si="21"/>
        <v>54638.33</v>
      </c>
      <c r="I243" s="11">
        <v>655.66</v>
      </c>
      <c r="J243" s="37">
        <f t="shared" si="19"/>
        <v>57323.28</v>
      </c>
      <c r="K243" s="38">
        <f t="shared" si="20"/>
        <v>687.88</v>
      </c>
      <c r="L243" s="3"/>
    </row>
    <row r="244" spans="1:12" customFormat="1" ht="56.25" x14ac:dyDescent="0.25">
      <c r="A244" s="80" t="s">
        <v>550</v>
      </c>
      <c r="B244" s="81" t="s">
        <v>13</v>
      </c>
      <c r="C244" s="81" t="s">
        <v>636</v>
      </c>
      <c r="D244" s="81" t="s">
        <v>559</v>
      </c>
      <c r="E244" s="82" t="s">
        <v>560</v>
      </c>
      <c r="F244" s="83" t="s">
        <v>308</v>
      </c>
      <c r="G244" s="90">
        <v>1.28</v>
      </c>
      <c r="H244" s="37">
        <f t="shared" si="21"/>
        <v>39467.29</v>
      </c>
      <c r="I244" s="11">
        <v>50518.13</v>
      </c>
      <c r="J244" s="37">
        <f t="shared" si="19"/>
        <v>41406.730000000003</v>
      </c>
      <c r="K244" s="38">
        <f t="shared" si="20"/>
        <v>53000.61</v>
      </c>
      <c r="L244" s="3"/>
    </row>
    <row r="245" spans="1:12" customFormat="1" ht="56.25" x14ac:dyDescent="0.25">
      <c r="A245" s="80" t="s">
        <v>553</v>
      </c>
      <c r="B245" s="81" t="s">
        <v>13</v>
      </c>
      <c r="C245" s="81" t="s">
        <v>640</v>
      </c>
      <c r="D245" s="81" t="s">
        <v>563</v>
      </c>
      <c r="E245" s="82" t="s">
        <v>564</v>
      </c>
      <c r="F245" s="83" t="s">
        <v>29</v>
      </c>
      <c r="G245" s="86">
        <v>2.1600000000000001E-2</v>
      </c>
      <c r="H245" s="37">
        <f t="shared" si="21"/>
        <v>83867.59</v>
      </c>
      <c r="I245" s="11">
        <v>1811.54</v>
      </c>
      <c r="J245" s="37">
        <f t="shared" si="19"/>
        <v>87988.88</v>
      </c>
      <c r="K245" s="38">
        <f t="shared" si="20"/>
        <v>1900.56</v>
      </c>
      <c r="L245" s="3"/>
    </row>
    <row r="246" spans="1:12" customFormat="1" ht="56.25" x14ac:dyDescent="0.25">
      <c r="A246" s="80" t="s">
        <v>555</v>
      </c>
      <c r="B246" s="81" t="s">
        <v>13</v>
      </c>
      <c r="C246" s="81" t="s">
        <v>644</v>
      </c>
      <c r="D246" s="81" t="s">
        <v>567</v>
      </c>
      <c r="E246" s="82" t="s">
        <v>568</v>
      </c>
      <c r="F246" s="83" t="s">
        <v>29</v>
      </c>
      <c r="G246" s="86">
        <v>2.1600000000000001E-2</v>
      </c>
      <c r="H246" s="37">
        <f t="shared" si="21"/>
        <v>87295.83</v>
      </c>
      <c r="I246" s="11">
        <v>1885.59</v>
      </c>
      <c r="J246" s="37">
        <f t="shared" si="19"/>
        <v>91585.58</v>
      </c>
      <c r="K246" s="38">
        <f t="shared" si="20"/>
        <v>1978.25</v>
      </c>
      <c r="L246" s="3"/>
    </row>
    <row r="247" spans="1:12" customFormat="1" ht="37.5" x14ac:dyDescent="0.25">
      <c r="A247" s="80" t="s">
        <v>557</v>
      </c>
      <c r="B247" s="81" t="s">
        <v>13</v>
      </c>
      <c r="C247" s="81" t="s">
        <v>648</v>
      </c>
      <c r="D247" s="81" t="s">
        <v>325</v>
      </c>
      <c r="E247" s="82" t="s">
        <v>326</v>
      </c>
      <c r="F247" s="83" t="s">
        <v>17</v>
      </c>
      <c r="G247" s="85">
        <v>2.8000000000000001E-2</v>
      </c>
      <c r="H247" s="37">
        <f t="shared" si="21"/>
        <v>1372646.79</v>
      </c>
      <c r="I247" s="11">
        <v>38434.11</v>
      </c>
      <c r="J247" s="37">
        <f t="shared" si="19"/>
        <v>1440099.22</v>
      </c>
      <c r="K247" s="38">
        <f t="shared" si="20"/>
        <v>40322.78</v>
      </c>
      <c r="L247" s="3"/>
    </row>
    <row r="248" spans="1:12" customFormat="1" ht="37.5" x14ac:dyDescent="0.25">
      <c r="A248" s="80" t="s">
        <v>561</v>
      </c>
      <c r="B248" s="81" t="s">
        <v>13</v>
      </c>
      <c r="C248" s="81" t="s">
        <v>652</v>
      </c>
      <c r="D248" s="81" t="s">
        <v>20</v>
      </c>
      <c r="E248" s="82" t="s">
        <v>21</v>
      </c>
      <c r="F248" s="83" t="s">
        <v>22</v>
      </c>
      <c r="G248" s="85">
        <v>2.8420000000000001</v>
      </c>
      <c r="H248" s="37">
        <f t="shared" si="21"/>
        <v>7846.5</v>
      </c>
      <c r="I248" s="11">
        <v>22299.75</v>
      </c>
      <c r="J248" s="37">
        <f t="shared" si="19"/>
        <v>8232.08</v>
      </c>
      <c r="K248" s="38">
        <f t="shared" si="20"/>
        <v>23395.57</v>
      </c>
      <c r="L248" s="3"/>
    </row>
    <row r="249" spans="1:12" customFormat="1" ht="37.5" x14ac:dyDescent="0.25">
      <c r="A249" s="80" t="s">
        <v>565</v>
      </c>
      <c r="B249" s="81" t="s">
        <v>13</v>
      </c>
      <c r="C249" s="81" t="s">
        <v>657</v>
      </c>
      <c r="D249" s="81" t="s">
        <v>149</v>
      </c>
      <c r="E249" s="82" t="s">
        <v>150</v>
      </c>
      <c r="F249" s="83" t="s">
        <v>29</v>
      </c>
      <c r="G249" s="86">
        <v>0.1028</v>
      </c>
      <c r="H249" s="37">
        <f t="shared" si="21"/>
        <v>57040.76</v>
      </c>
      <c r="I249" s="11">
        <v>5863.79</v>
      </c>
      <c r="J249" s="37">
        <f t="shared" si="19"/>
        <v>59843.77</v>
      </c>
      <c r="K249" s="38">
        <f t="shared" si="20"/>
        <v>6151.94</v>
      </c>
      <c r="L249" s="3"/>
    </row>
    <row r="250" spans="1:12" customFormat="1" ht="37.5" x14ac:dyDescent="0.25">
      <c r="A250" s="80" t="s">
        <v>569</v>
      </c>
      <c r="B250" s="81" t="s">
        <v>13</v>
      </c>
      <c r="C250" s="81" t="s">
        <v>2482</v>
      </c>
      <c r="D250" s="81" t="s">
        <v>27</v>
      </c>
      <c r="E250" s="82" t="s">
        <v>28</v>
      </c>
      <c r="F250" s="83" t="s">
        <v>29</v>
      </c>
      <c r="G250" s="86">
        <v>1.3899999999999999E-2</v>
      </c>
      <c r="H250" s="37">
        <f t="shared" si="21"/>
        <v>54751.08</v>
      </c>
      <c r="I250" s="11">
        <v>761.04</v>
      </c>
      <c r="J250" s="37">
        <f t="shared" si="19"/>
        <v>57441.57</v>
      </c>
      <c r="K250" s="38">
        <f t="shared" si="20"/>
        <v>798.44</v>
      </c>
      <c r="L250" s="3"/>
    </row>
    <row r="251" spans="1:12" customFormat="1" ht="18.75" x14ac:dyDescent="0.25">
      <c r="A251" s="87"/>
      <c r="B251" s="87"/>
      <c r="C251" s="272" t="s">
        <v>577</v>
      </c>
      <c r="D251" s="273"/>
      <c r="E251" s="274"/>
      <c r="F251" s="88"/>
      <c r="G251" s="88"/>
      <c r="H251" s="37"/>
      <c r="I251" s="11"/>
      <c r="J251" s="37"/>
      <c r="K251" s="38"/>
      <c r="L251" s="3"/>
    </row>
    <row r="252" spans="1:12" customFormat="1" ht="56.25" x14ac:dyDescent="0.25">
      <c r="A252" s="80" t="s">
        <v>571</v>
      </c>
      <c r="B252" s="81" t="s">
        <v>13</v>
      </c>
      <c r="C252" s="81" t="s">
        <v>664</v>
      </c>
      <c r="D252" s="81" t="s">
        <v>563</v>
      </c>
      <c r="E252" s="82" t="s">
        <v>564</v>
      </c>
      <c r="F252" s="83" t="s">
        <v>29</v>
      </c>
      <c r="G252" s="84">
        <v>0.65432000000000001</v>
      </c>
      <c r="H252" s="37">
        <f t="shared" ref="H252" si="27">ROUND(I252/G252,2)</f>
        <v>83844.100000000006</v>
      </c>
      <c r="I252" s="98">
        <v>54860.87</v>
      </c>
      <c r="J252" s="37">
        <f t="shared" si="19"/>
        <v>87964.23</v>
      </c>
      <c r="K252" s="38">
        <f t="shared" si="20"/>
        <v>57556.75</v>
      </c>
      <c r="L252" s="3"/>
    </row>
    <row r="253" spans="1:12" customFormat="1" ht="56.25" x14ac:dyDescent="0.25">
      <c r="A253" s="80" t="s">
        <v>573</v>
      </c>
      <c r="B253" s="81" t="s">
        <v>13</v>
      </c>
      <c r="C253" s="81" t="s">
        <v>668</v>
      </c>
      <c r="D253" s="81" t="s">
        <v>582</v>
      </c>
      <c r="E253" s="82" t="s">
        <v>583</v>
      </c>
      <c r="F253" s="83" t="s">
        <v>29</v>
      </c>
      <c r="G253" s="84">
        <v>0.43031999999999998</v>
      </c>
      <c r="H253" s="37">
        <f t="shared" si="21"/>
        <v>72354.16</v>
      </c>
      <c r="I253" s="11">
        <v>31135.439999999999</v>
      </c>
      <c r="J253" s="37">
        <f t="shared" si="19"/>
        <v>75909.67</v>
      </c>
      <c r="K253" s="38">
        <f t="shared" si="20"/>
        <v>32665.45</v>
      </c>
      <c r="L253" s="3"/>
    </row>
    <row r="254" spans="1:12" customFormat="1" ht="18.75" x14ac:dyDescent="0.25">
      <c r="A254" s="80" t="s">
        <v>575</v>
      </c>
      <c r="B254" s="81" t="s">
        <v>13</v>
      </c>
      <c r="C254" s="81" t="s">
        <v>2486</v>
      </c>
      <c r="D254" s="81" t="s">
        <v>586</v>
      </c>
      <c r="E254" s="82" t="s">
        <v>587</v>
      </c>
      <c r="F254" s="83" t="s">
        <v>29</v>
      </c>
      <c r="G254" s="85">
        <v>0.224</v>
      </c>
      <c r="H254" s="37">
        <f t="shared" si="21"/>
        <v>60313.62</v>
      </c>
      <c r="I254" s="11">
        <v>13510.25</v>
      </c>
      <c r="J254" s="37">
        <f t="shared" si="19"/>
        <v>63277.46</v>
      </c>
      <c r="K254" s="38">
        <f t="shared" si="20"/>
        <v>14174.15</v>
      </c>
      <c r="L254" s="3"/>
    </row>
    <row r="255" spans="1:12" customFormat="1" ht="18.75" x14ac:dyDescent="0.25">
      <c r="A255" s="80" t="s">
        <v>578</v>
      </c>
      <c r="B255" s="81" t="s">
        <v>13</v>
      </c>
      <c r="C255" s="81" t="s">
        <v>673</v>
      </c>
      <c r="D255" s="81" t="s">
        <v>377</v>
      </c>
      <c r="E255" s="82" t="s">
        <v>378</v>
      </c>
      <c r="F255" s="83" t="s">
        <v>29</v>
      </c>
      <c r="G255" s="84">
        <v>5.024E-2</v>
      </c>
      <c r="H255" s="37">
        <f t="shared" si="21"/>
        <v>251715.17</v>
      </c>
      <c r="I255" s="11">
        <v>12646.17</v>
      </c>
      <c r="J255" s="37">
        <f t="shared" si="19"/>
        <v>264084.56</v>
      </c>
      <c r="K255" s="38">
        <f t="shared" si="20"/>
        <v>13267.61</v>
      </c>
      <c r="L255" s="3"/>
    </row>
    <row r="256" spans="1:12" customFormat="1" ht="18.75" x14ac:dyDescent="0.25">
      <c r="A256" s="80" t="s">
        <v>580</v>
      </c>
      <c r="B256" s="81" t="s">
        <v>13</v>
      </c>
      <c r="C256" s="81" t="s">
        <v>677</v>
      </c>
      <c r="D256" s="81" t="s">
        <v>592</v>
      </c>
      <c r="E256" s="82" t="s">
        <v>593</v>
      </c>
      <c r="F256" s="83" t="s">
        <v>29</v>
      </c>
      <c r="G256" s="84">
        <v>5.024E-2</v>
      </c>
      <c r="H256" s="37">
        <f t="shared" si="21"/>
        <v>78066.679999999993</v>
      </c>
      <c r="I256" s="11">
        <v>3922.07</v>
      </c>
      <c r="J256" s="37">
        <f t="shared" si="19"/>
        <v>81902.91</v>
      </c>
      <c r="K256" s="38">
        <f t="shared" si="20"/>
        <v>4114.8</v>
      </c>
      <c r="L256" s="3"/>
    </row>
    <row r="257" spans="1:12" customFormat="1" ht="56.25" x14ac:dyDescent="0.25">
      <c r="A257" s="80" t="s">
        <v>584</v>
      </c>
      <c r="B257" s="81" t="s">
        <v>13</v>
      </c>
      <c r="C257" s="81" t="s">
        <v>681</v>
      </c>
      <c r="D257" s="81" t="s">
        <v>596</v>
      </c>
      <c r="E257" s="82" t="s">
        <v>597</v>
      </c>
      <c r="F257" s="83" t="s">
        <v>308</v>
      </c>
      <c r="G257" s="90">
        <v>0.16</v>
      </c>
      <c r="H257" s="37">
        <f t="shared" si="21"/>
        <v>50723.63</v>
      </c>
      <c r="I257" s="11">
        <v>8115.78</v>
      </c>
      <c r="J257" s="37">
        <f t="shared" si="19"/>
        <v>53216.21</v>
      </c>
      <c r="K257" s="38">
        <f t="shared" si="20"/>
        <v>8514.59</v>
      </c>
      <c r="L257" s="3"/>
    </row>
    <row r="258" spans="1:12" customFormat="1" ht="18.75" x14ac:dyDescent="0.25">
      <c r="A258" s="80" t="s">
        <v>588</v>
      </c>
      <c r="B258" s="81" t="s">
        <v>13</v>
      </c>
      <c r="C258" s="81" t="s">
        <v>683</v>
      </c>
      <c r="D258" s="81" t="s">
        <v>600</v>
      </c>
      <c r="E258" s="82" t="s">
        <v>601</v>
      </c>
      <c r="F258" s="83" t="s">
        <v>322</v>
      </c>
      <c r="G258" s="91">
        <v>16</v>
      </c>
      <c r="H258" s="37">
        <f t="shared" si="21"/>
        <v>819.04</v>
      </c>
      <c r="I258" s="11">
        <v>13104.57</v>
      </c>
      <c r="J258" s="37">
        <f t="shared" si="19"/>
        <v>859.29</v>
      </c>
      <c r="K258" s="38">
        <f t="shared" si="20"/>
        <v>13748.64</v>
      </c>
      <c r="L258" s="3"/>
    </row>
    <row r="259" spans="1:12" customFormat="1" ht="18.75" x14ac:dyDescent="0.25">
      <c r="A259" s="87"/>
      <c r="B259" s="87"/>
      <c r="C259" s="272" t="s">
        <v>602</v>
      </c>
      <c r="D259" s="273"/>
      <c r="E259" s="274"/>
      <c r="F259" s="88"/>
      <c r="G259" s="88"/>
      <c r="H259" s="37"/>
      <c r="I259" s="11"/>
      <c r="J259" s="37"/>
      <c r="K259" s="38"/>
      <c r="L259" s="3"/>
    </row>
    <row r="260" spans="1:12" customFormat="1" ht="37.5" x14ac:dyDescent="0.25">
      <c r="A260" s="80" t="s">
        <v>590</v>
      </c>
      <c r="B260" s="81" t="s">
        <v>13</v>
      </c>
      <c r="C260" s="81" t="s">
        <v>687</v>
      </c>
      <c r="D260" s="81" t="s">
        <v>605</v>
      </c>
      <c r="E260" s="82" t="s">
        <v>606</v>
      </c>
      <c r="F260" s="83" t="s">
        <v>17</v>
      </c>
      <c r="G260" s="86">
        <v>1.1299999999999999E-2</v>
      </c>
      <c r="H260" s="37">
        <f t="shared" ref="H260" si="28">ROUND(I260/G260,2)</f>
        <v>2884480.53</v>
      </c>
      <c r="I260" s="98">
        <v>32594.63</v>
      </c>
      <c r="J260" s="37">
        <f t="shared" si="19"/>
        <v>3026225.09</v>
      </c>
      <c r="K260" s="38">
        <f t="shared" si="20"/>
        <v>34196.339999999997</v>
      </c>
      <c r="L260" s="3"/>
    </row>
    <row r="261" spans="1:12" customFormat="1" ht="37.5" x14ac:dyDescent="0.25">
      <c r="A261" s="80" t="s">
        <v>594</v>
      </c>
      <c r="B261" s="81" t="s">
        <v>13</v>
      </c>
      <c r="C261" s="81" t="s">
        <v>2234</v>
      </c>
      <c r="D261" s="81" t="s">
        <v>20</v>
      </c>
      <c r="E261" s="82" t="s">
        <v>21</v>
      </c>
      <c r="F261" s="83" t="s">
        <v>22</v>
      </c>
      <c r="G261" s="84">
        <v>1.1469499999999999</v>
      </c>
      <c r="H261" s="37">
        <f t="shared" si="21"/>
        <v>7846.51</v>
      </c>
      <c r="I261" s="11">
        <v>8999.56</v>
      </c>
      <c r="J261" s="37">
        <f t="shared" si="19"/>
        <v>8232.09</v>
      </c>
      <c r="K261" s="38">
        <f t="shared" si="20"/>
        <v>9441.7999999999993</v>
      </c>
      <c r="L261" s="3"/>
    </row>
    <row r="262" spans="1:12" customFormat="1" ht="37.5" x14ac:dyDescent="0.25">
      <c r="A262" s="80" t="s">
        <v>598</v>
      </c>
      <c r="B262" s="81" t="s">
        <v>13</v>
      </c>
      <c r="C262" s="81" t="s">
        <v>4381</v>
      </c>
      <c r="D262" s="81" t="s">
        <v>27</v>
      </c>
      <c r="E262" s="82" t="s">
        <v>28</v>
      </c>
      <c r="F262" s="83" t="s">
        <v>29</v>
      </c>
      <c r="G262" s="86">
        <v>1.1999999999999999E-3</v>
      </c>
      <c r="H262" s="37">
        <f t="shared" si="21"/>
        <v>54716.67</v>
      </c>
      <c r="I262" s="11">
        <v>65.66</v>
      </c>
      <c r="J262" s="37">
        <f t="shared" si="19"/>
        <v>57405.47</v>
      </c>
      <c r="K262" s="38">
        <f t="shared" si="20"/>
        <v>68.89</v>
      </c>
      <c r="L262" s="3"/>
    </row>
    <row r="263" spans="1:12" customFormat="1" ht="37.5" x14ac:dyDescent="0.25">
      <c r="A263" s="80" t="s">
        <v>603</v>
      </c>
      <c r="B263" s="81" t="s">
        <v>13</v>
      </c>
      <c r="C263" s="81" t="s">
        <v>4662</v>
      </c>
      <c r="D263" s="81" t="s">
        <v>36</v>
      </c>
      <c r="E263" s="82" t="s">
        <v>37</v>
      </c>
      <c r="F263" s="83" t="s">
        <v>29</v>
      </c>
      <c r="G263" s="86">
        <v>0.15620000000000001</v>
      </c>
      <c r="H263" s="37">
        <f t="shared" si="21"/>
        <v>54571.57</v>
      </c>
      <c r="I263" s="11">
        <v>8524.08</v>
      </c>
      <c r="J263" s="37">
        <f t="shared" si="19"/>
        <v>57253.24</v>
      </c>
      <c r="K263" s="38">
        <f t="shared" si="20"/>
        <v>8942.9599999999991</v>
      </c>
      <c r="L263" s="3"/>
    </row>
    <row r="264" spans="1:12" customFormat="1" ht="37.5" x14ac:dyDescent="0.25">
      <c r="A264" s="80" t="s">
        <v>607</v>
      </c>
      <c r="B264" s="81" t="s">
        <v>13</v>
      </c>
      <c r="C264" s="81" t="s">
        <v>4663</v>
      </c>
      <c r="D264" s="81" t="s">
        <v>291</v>
      </c>
      <c r="E264" s="82" t="s">
        <v>292</v>
      </c>
      <c r="F264" s="83" t="s">
        <v>29</v>
      </c>
      <c r="G264" s="86">
        <v>2.8799999999999999E-2</v>
      </c>
      <c r="H264" s="37">
        <f t="shared" si="21"/>
        <v>61079.17</v>
      </c>
      <c r="I264" s="11">
        <v>1759.08</v>
      </c>
      <c r="J264" s="37">
        <f t="shared" si="19"/>
        <v>64080.63</v>
      </c>
      <c r="K264" s="38">
        <f t="shared" si="20"/>
        <v>1845.52</v>
      </c>
      <c r="L264" s="3"/>
    </row>
    <row r="265" spans="1:12" customFormat="1" ht="37.5" x14ac:dyDescent="0.25">
      <c r="A265" s="80" t="s">
        <v>609</v>
      </c>
      <c r="B265" s="81" t="s">
        <v>13</v>
      </c>
      <c r="C265" s="81" t="s">
        <v>4664</v>
      </c>
      <c r="D265" s="81" t="s">
        <v>40</v>
      </c>
      <c r="E265" s="82" t="s">
        <v>41</v>
      </c>
      <c r="F265" s="83" t="s">
        <v>29</v>
      </c>
      <c r="G265" s="86">
        <v>5.8599999999999999E-2</v>
      </c>
      <c r="H265" s="37">
        <f t="shared" si="21"/>
        <v>54897.1</v>
      </c>
      <c r="I265" s="11">
        <v>3216.97</v>
      </c>
      <c r="J265" s="37">
        <f t="shared" si="19"/>
        <v>57594.77</v>
      </c>
      <c r="K265" s="38">
        <f t="shared" si="20"/>
        <v>3375.05</v>
      </c>
      <c r="L265" s="3"/>
    </row>
    <row r="266" spans="1:12" customFormat="1" ht="18.75" x14ac:dyDescent="0.25">
      <c r="A266" s="80" t="s">
        <v>611</v>
      </c>
      <c r="B266" s="81" t="s">
        <v>13</v>
      </c>
      <c r="C266" s="81" t="s">
        <v>691</v>
      </c>
      <c r="D266" s="81" t="s">
        <v>377</v>
      </c>
      <c r="E266" s="82" t="s">
        <v>378</v>
      </c>
      <c r="F266" s="83" t="s">
        <v>29</v>
      </c>
      <c r="G266" s="84">
        <v>2.0539999999999999E-2</v>
      </c>
      <c r="H266" s="37">
        <f t="shared" si="21"/>
        <v>251717.62</v>
      </c>
      <c r="I266" s="11">
        <v>5170.28</v>
      </c>
      <c r="J266" s="37">
        <f t="shared" si="19"/>
        <v>264087.13</v>
      </c>
      <c r="K266" s="38">
        <f t="shared" si="20"/>
        <v>5424.35</v>
      </c>
      <c r="L266" s="3"/>
    </row>
    <row r="267" spans="1:12" customFormat="1" ht="18.75" x14ac:dyDescent="0.25">
      <c r="A267" s="80" t="s">
        <v>613</v>
      </c>
      <c r="B267" s="81" t="s">
        <v>13</v>
      </c>
      <c r="C267" s="81" t="s">
        <v>695</v>
      </c>
      <c r="D267" s="81" t="s">
        <v>482</v>
      </c>
      <c r="E267" s="82" t="s">
        <v>483</v>
      </c>
      <c r="F267" s="83" t="s">
        <v>29</v>
      </c>
      <c r="G267" s="86">
        <v>2.0500000000000001E-2</v>
      </c>
      <c r="H267" s="37">
        <f t="shared" si="21"/>
        <v>94109.27</v>
      </c>
      <c r="I267" s="11">
        <v>1929.24</v>
      </c>
      <c r="J267" s="37">
        <f t="shared" si="19"/>
        <v>98733.84</v>
      </c>
      <c r="K267" s="38">
        <f t="shared" si="20"/>
        <v>2024.04</v>
      </c>
      <c r="L267" s="3"/>
    </row>
    <row r="268" spans="1:12" customFormat="1" ht="18.75" x14ac:dyDescent="0.25">
      <c r="A268" s="87"/>
      <c r="B268" s="87"/>
      <c r="C268" s="272" t="s">
        <v>621</v>
      </c>
      <c r="D268" s="273"/>
      <c r="E268" s="274"/>
      <c r="F268" s="88"/>
      <c r="G268" s="88"/>
      <c r="H268" s="37"/>
      <c r="I268" s="11"/>
      <c r="J268" s="37"/>
      <c r="K268" s="38"/>
      <c r="L268" s="3"/>
    </row>
    <row r="269" spans="1:12" customFormat="1" ht="56.25" x14ac:dyDescent="0.25">
      <c r="A269" s="80" t="s">
        <v>615</v>
      </c>
      <c r="B269" s="81" t="s">
        <v>13</v>
      </c>
      <c r="C269" s="81" t="s">
        <v>704</v>
      </c>
      <c r="D269" s="81" t="s">
        <v>306</v>
      </c>
      <c r="E269" s="82" t="s">
        <v>307</v>
      </c>
      <c r="F269" s="83" t="s">
        <v>308</v>
      </c>
      <c r="G269" s="90">
        <v>2.11</v>
      </c>
      <c r="H269" s="37">
        <f t="shared" ref="H269" si="29">ROUND(I269/G269,2)</f>
        <v>81698.710000000006</v>
      </c>
      <c r="I269" s="98">
        <v>172384.27</v>
      </c>
      <c r="J269" s="37">
        <f t="shared" si="19"/>
        <v>85713.42</v>
      </c>
      <c r="K269" s="38">
        <f t="shared" si="20"/>
        <v>180855.32</v>
      </c>
      <c r="L269" s="3"/>
    </row>
    <row r="270" spans="1:12" customFormat="1" ht="18.75" x14ac:dyDescent="0.25">
      <c r="A270" s="80" t="s">
        <v>617</v>
      </c>
      <c r="B270" s="81" t="s">
        <v>13</v>
      </c>
      <c r="C270" s="81" t="s">
        <v>706</v>
      </c>
      <c r="D270" s="81" t="s">
        <v>310</v>
      </c>
      <c r="E270" s="82" t="s">
        <v>311</v>
      </c>
      <c r="F270" s="83" t="s">
        <v>29</v>
      </c>
      <c r="G270" s="89">
        <v>-3.3748E-2</v>
      </c>
      <c r="H270" s="37">
        <f t="shared" si="21"/>
        <v>16439.79</v>
      </c>
      <c r="I270" s="11">
        <v>-554.80999999999995</v>
      </c>
      <c r="J270" s="37">
        <f t="shared" si="19"/>
        <v>17247.650000000001</v>
      </c>
      <c r="K270" s="38">
        <f t="shared" si="20"/>
        <v>-582.07000000000005</v>
      </c>
      <c r="L270" s="3"/>
    </row>
    <row r="271" spans="1:12" customFormat="1" ht="18.75" x14ac:dyDescent="0.25">
      <c r="A271" s="80" t="s">
        <v>619</v>
      </c>
      <c r="B271" s="81" t="s">
        <v>13</v>
      </c>
      <c r="C271" s="81" t="s">
        <v>2508</v>
      </c>
      <c r="D271" s="81" t="s">
        <v>313</v>
      </c>
      <c r="E271" s="82" t="s">
        <v>314</v>
      </c>
      <c r="F271" s="83" t="s">
        <v>29</v>
      </c>
      <c r="G271" s="89">
        <v>-0.92851499999999998</v>
      </c>
      <c r="H271" s="37">
        <f t="shared" si="21"/>
        <v>36205.26</v>
      </c>
      <c r="I271" s="11">
        <v>-33617.129999999997</v>
      </c>
      <c r="J271" s="37">
        <f t="shared" si="19"/>
        <v>37984.400000000001</v>
      </c>
      <c r="K271" s="38">
        <f t="shared" si="20"/>
        <v>-35269.089999999997</v>
      </c>
      <c r="L271" s="3"/>
    </row>
    <row r="272" spans="1:12" customFormat="1" ht="18.75" x14ac:dyDescent="0.25">
      <c r="A272" s="80" t="s">
        <v>622</v>
      </c>
      <c r="B272" s="81" t="s">
        <v>13</v>
      </c>
      <c r="C272" s="81" t="s">
        <v>2512</v>
      </c>
      <c r="D272" s="81" t="s">
        <v>316</v>
      </c>
      <c r="E272" s="82" t="s">
        <v>317</v>
      </c>
      <c r="F272" s="83" t="s">
        <v>318</v>
      </c>
      <c r="G272" s="89">
        <v>1105.374984</v>
      </c>
      <c r="H272" s="37">
        <f t="shared" si="21"/>
        <v>82.97</v>
      </c>
      <c r="I272" s="11">
        <v>91707.61</v>
      </c>
      <c r="J272" s="37">
        <f t="shared" si="19"/>
        <v>87.05</v>
      </c>
      <c r="K272" s="38">
        <f t="shared" si="20"/>
        <v>96222.89</v>
      </c>
      <c r="L272" s="3"/>
    </row>
    <row r="273" spans="1:12" customFormat="1" ht="18.75" x14ac:dyDescent="0.25">
      <c r="A273" s="80" t="s">
        <v>624</v>
      </c>
      <c r="B273" s="81" t="s">
        <v>13</v>
      </c>
      <c r="C273" s="81" t="s">
        <v>2516</v>
      </c>
      <c r="D273" s="81" t="s">
        <v>320</v>
      </c>
      <c r="E273" s="82" t="s">
        <v>321</v>
      </c>
      <c r="F273" s="83" t="s">
        <v>322</v>
      </c>
      <c r="G273" s="92">
        <v>485.3</v>
      </c>
      <c r="H273" s="37">
        <f t="shared" si="21"/>
        <v>245.16</v>
      </c>
      <c r="I273" s="11">
        <v>118976.23</v>
      </c>
      <c r="J273" s="37">
        <f t="shared" si="19"/>
        <v>257.20999999999998</v>
      </c>
      <c r="K273" s="38">
        <f t="shared" si="20"/>
        <v>124824.01</v>
      </c>
      <c r="L273" s="3"/>
    </row>
    <row r="274" spans="1:12" customFormat="1" ht="37.5" x14ac:dyDescent="0.25">
      <c r="A274" s="93" t="s">
        <v>629</v>
      </c>
      <c r="B274" s="278" t="s">
        <v>4665</v>
      </c>
      <c r="C274" s="278"/>
      <c r="D274" s="278"/>
      <c r="E274" s="94" t="s">
        <v>630</v>
      </c>
      <c r="F274" s="95"/>
      <c r="G274" s="96"/>
      <c r="H274" s="37"/>
      <c r="I274" s="11"/>
      <c r="J274" s="37"/>
      <c r="K274" s="38"/>
      <c r="L274" s="3"/>
    </row>
    <row r="275" spans="1:12" customFormat="1" ht="56.25" x14ac:dyDescent="0.25">
      <c r="A275" s="80" t="s">
        <v>631</v>
      </c>
      <c r="B275" s="81" t="s">
        <v>13</v>
      </c>
      <c r="C275" s="81" t="s">
        <v>708</v>
      </c>
      <c r="D275" s="81" t="s">
        <v>633</v>
      </c>
      <c r="E275" s="82" t="s">
        <v>634</v>
      </c>
      <c r="F275" s="83" t="s">
        <v>443</v>
      </c>
      <c r="G275" s="90">
        <v>3.12</v>
      </c>
      <c r="H275" s="37">
        <f t="shared" ref="H275" si="30">ROUND(I275/G275,2)</f>
        <v>558792.4</v>
      </c>
      <c r="I275" s="11">
        <v>1743432.28</v>
      </c>
      <c r="J275" s="37">
        <f t="shared" ref="J275" si="31">ROUND(H275*M$17*N$17*O$17,2)</f>
        <v>586251.68999999994</v>
      </c>
      <c r="K275" s="38">
        <f t="shared" ref="K275" si="32">ROUND(J275*G275,2)</f>
        <v>1829105.27</v>
      </c>
      <c r="L275" s="3"/>
    </row>
    <row r="276" spans="1:12" customFormat="1" ht="18.75" x14ac:dyDescent="0.25">
      <c r="A276" s="80" t="s">
        <v>635</v>
      </c>
      <c r="B276" s="81" t="s">
        <v>13</v>
      </c>
      <c r="C276" s="81" t="s">
        <v>714</v>
      </c>
      <c r="D276" s="81" t="s">
        <v>637</v>
      </c>
      <c r="E276" s="82" t="s">
        <v>638</v>
      </c>
      <c r="F276" s="83" t="s">
        <v>29</v>
      </c>
      <c r="G276" s="86">
        <v>2.1743000000000001</v>
      </c>
      <c r="H276" s="37">
        <f t="shared" si="21"/>
        <v>98550.46</v>
      </c>
      <c r="I276" s="11">
        <v>214278.27</v>
      </c>
      <c r="J276" s="37">
        <f t="shared" si="19"/>
        <v>103393.27</v>
      </c>
      <c r="K276" s="38">
        <f t="shared" si="20"/>
        <v>224807.99</v>
      </c>
      <c r="L276" s="3"/>
    </row>
    <row r="277" spans="1:12" customFormat="1" ht="56.25" x14ac:dyDescent="0.25">
      <c r="A277" s="80" t="s">
        <v>639</v>
      </c>
      <c r="B277" s="81" t="s">
        <v>13</v>
      </c>
      <c r="C277" s="81" t="s">
        <v>721</v>
      </c>
      <c r="D277" s="81" t="s">
        <v>641</v>
      </c>
      <c r="E277" s="82" t="s">
        <v>642</v>
      </c>
      <c r="F277" s="83" t="s">
        <v>443</v>
      </c>
      <c r="G277" s="90">
        <v>83.88</v>
      </c>
      <c r="H277" s="37">
        <f t="shared" si="21"/>
        <v>8409.8799999999992</v>
      </c>
      <c r="I277" s="11">
        <v>705421.11</v>
      </c>
      <c r="J277" s="37">
        <f t="shared" si="19"/>
        <v>8823.14</v>
      </c>
      <c r="K277" s="38">
        <f t="shared" si="20"/>
        <v>740084.98</v>
      </c>
      <c r="L277" s="3"/>
    </row>
    <row r="278" spans="1:12" customFormat="1" ht="37.5" x14ac:dyDescent="0.25">
      <c r="A278" s="80" t="s">
        <v>643</v>
      </c>
      <c r="B278" s="81" t="s">
        <v>13</v>
      </c>
      <c r="C278" s="81" t="s">
        <v>723</v>
      </c>
      <c r="D278" s="81" t="s">
        <v>645</v>
      </c>
      <c r="E278" s="82" t="s">
        <v>646</v>
      </c>
      <c r="F278" s="83" t="s">
        <v>443</v>
      </c>
      <c r="G278" s="90">
        <v>83.88</v>
      </c>
      <c r="H278" s="37">
        <f t="shared" si="21"/>
        <v>3059.78</v>
      </c>
      <c r="I278" s="11">
        <v>256654.71</v>
      </c>
      <c r="J278" s="37">
        <f t="shared" si="19"/>
        <v>3210.14</v>
      </c>
      <c r="K278" s="38">
        <f t="shared" si="20"/>
        <v>269266.53999999998</v>
      </c>
      <c r="L278" s="3"/>
    </row>
    <row r="279" spans="1:12" customFormat="1" ht="56.25" x14ac:dyDescent="0.25">
      <c r="A279" s="80" t="s">
        <v>647</v>
      </c>
      <c r="B279" s="81" t="s">
        <v>13</v>
      </c>
      <c r="C279" s="81" t="s">
        <v>725</v>
      </c>
      <c r="D279" s="81" t="s">
        <v>649</v>
      </c>
      <c r="E279" s="82" t="s">
        <v>650</v>
      </c>
      <c r="F279" s="83" t="s">
        <v>453</v>
      </c>
      <c r="G279" s="85">
        <v>21.434999999999999</v>
      </c>
      <c r="H279" s="37">
        <f t="shared" ref="H279:H342" si="33">ROUND(I279/G279,2)</f>
        <v>18742.439999999999</v>
      </c>
      <c r="I279" s="11">
        <v>401744.24</v>
      </c>
      <c r="J279" s="37">
        <f t="shared" ref="J279:J342" si="34">ROUND(H279*M$17*N$17*O$17,2)</f>
        <v>19663.45</v>
      </c>
      <c r="K279" s="38">
        <f t="shared" ref="K279:K342" si="35">ROUND(J279*G279,2)</f>
        <v>421486.05</v>
      </c>
      <c r="L279" s="3"/>
    </row>
    <row r="280" spans="1:12" customFormat="1" ht="18.75" x14ac:dyDescent="0.25">
      <c r="A280" s="80" t="s">
        <v>651</v>
      </c>
      <c r="B280" s="81" t="s">
        <v>13</v>
      </c>
      <c r="C280" s="81" t="s">
        <v>727</v>
      </c>
      <c r="D280" s="81" t="s">
        <v>653</v>
      </c>
      <c r="E280" s="82" t="s">
        <v>654</v>
      </c>
      <c r="F280" s="83" t="s">
        <v>655</v>
      </c>
      <c r="G280" s="92">
        <v>-742.7</v>
      </c>
      <c r="H280" s="37">
        <f t="shared" si="33"/>
        <v>180.18</v>
      </c>
      <c r="I280" s="11">
        <v>-133822.57</v>
      </c>
      <c r="J280" s="37">
        <f t="shared" si="34"/>
        <v>189.03</v>
      </c>
      <c r="K280" s="38">
        <f t="shared" si="35"/>
        <v>-140392.57999999999</v>
      </c>
      <c r="L280" s="3"/>
    </row>
    <row r="281" spans="1:12" customFormat="1" ht="37.5" x14ac:dyDescent="0.25">
      <c r="A281" s="80" t="s">
        <v>656</v>
      </c>
      <c r="B281" s="81" t="s">
        <v>13</v>
      </c>
      <c r="C281" s="81" t="s">
        <v>729</v>
      </c>
      <c r="D281" s="81" t="s">
        <v>658</v>
      </c>
      <c r="E281" s="82" t="s">
        <v>659</v>
      </c>
      <c r="F281" s="83" t="s">
        <v>453</v>
      </c>
      <c r="G281" s="85">
        <v>21.341999999999999</v>
      </c>
      <c r="H281" s="37">
        <f t="shared" si="33"/>
        <v>1336.88</v>
      </c>
      <c r="I281" s="11">
        <v>28531.67</v>
      </c>
      <c r="J281" s="37">
        <f t="shared" si="34"/>
        <v>1402.57</v>
      </c>
      <c r="K281" s="38">
        <f t="shared" si="35"/>
        <v>29933.65</v>
      </c>
      <c r="L281" s="3"/>
    </row>
    <row r="282" spans="1:12" customFormat="1" ht="37.5" x14ac:dyDescent="0.25">
      <c r="A282" s="93" t="s">
        <v>660</v>
      </c>
      <c r="B282" s="278" t="s">
        <v>4666</v>
      </c>
      <c r="C282" s="278"/>
      <c r="D282" s="278"/>
      <c r="E282" s="94" t="s">
        <v>661</v>
      </c>
      <c r="F282" s="95"/>
      <c r="G282" s="96"/>
      <c r="H282" s="37"/>
      <c r="I282" s="11"/>
      <c r="J282" s="37"/>
      <c r="K282" s="38"/>
      <c r="L282" s="3"/>
    </row>
    <row r="283" spans="1:12" customFormat="1" ht="18.75" x14ac:dyDescent="0.25">
      <c r="A283" s="87"/>
      <c r="B283" s="87"/>
      <c r="C283" s="272" t="s">
        <v>662</v>
      </c>
      <c r="D283" s="273"/>
      <c r="E283" s="274"/>
      <c r="F283" s="88"/>
      <c r="G283" s="88"/>
      <c r="H283" s="37"/>
      <c r="I283" s="11"/>
      <c r="J283" s="37"/>
      <c r="K283" s="38"/>
      <c r="L283" s="3"/>
    </row>
    <row r="284" spans="1:12" customFormat="1" ht="37.5" x14ac:dyDescent="0.25">
      <c r="A284" s="80" t="s">
        <v>663</v>
      </c>
      <c r="B284" s="81" t="s">
        <v>13</v>
      </c>
      <c r="C284" s="81" t="s">
        <v>731</v>
      </c>
      <c r="D284" s="81" t="s">
        <v>665</v>
      </c>
      <c r="E284" s="82" t="s">
        <v>666</v>
      </c>
      <c r="F284" s="83" t="s">
        <v>22</v>
      </c>
      <c r="G284" s="91">
        <v>2</v>
      </c>
      <c r="H284" s="37">
        <f t="shared" si="33"/>
        <v>8573.61</v>
      </c>
      <c r="I284" s="98">
        <v>17147.21</v>
      </c>
      <c r="J284" s="37">
        <f>ROUND(H284*M$17*N$17*O$17,2)</f>
        <v>8994.92</v>
      </c>
      <c r="K284" s="38">
        <f>ROUND(J284*G284,2)</f>
        <v>17989.84</v>
      </c>
      <c r="L284" s="3"/>
    </row>
    <row r="285" spans="1:12" customFormat="1" ht="37.5" x14ac:dyDescent="0.25">
      <c r="A285" s="80" t="s">
        <v>667</v>
      </c>
      <c r="B285" s="81" t="s">
        <v>13</v>
      </c>
      <c r="C285" s="81" t="s">
        <v>733</v>
      </c>
      <c r="D285" s="81" t="s">
        <v>669</v>
      </c>
      <c r="E285" s="82" t="s">
        <v>670</v>
      </c>
      <c r="F285" s="83" t="s">
        <v>671</v>
      </c>
      <c r="G285" s="90">
        <v>0.79</v>
      </c>
      <c r="H285" s="37">
        <f t="shared" si="33"/>
        <v>17106.189999999999</v>
      </c>
      <c r="I285" s="11">
        <v>13513.89</v>
      </c>
      <c r="J285" s="37">
        <f t="shared" si="34"/>
        <v>17946.8</v>
      </c>
      <c r="K285" s="38">
        <f t="shared" si="35"/>
        <v>14177.97</v>
      </c>
      <c r="L285" s="3"/>
    </row>
    <row r="286" spans="1:12" customFormat="1" ht="18.75" x14ac:dyDescent="0.25">
      <c r="A286" s="80" t="s">
        <v>672</v>
      </c>
      <c r="B286" s="81" t="s">
        <v>13</v>
      </c>
      <c r="C286" s="81" t="s">
        <v>735</v>
      </c>
      <c r="D286" s="81" t="s">
        <v>674</v>
      </c>
      <c r="E286" s="82" t="s">
        <v>675</v>
      </c>
      <c r="F286" s="83" t="s">
        <v>29</v>
      </c>
      <c r="G286" s="84">
        <v>8.5199999999999998E-3</v>
      </c>
      <c r="H286" s="37">
        <f t="shared" si="33"/>
        <v>70833.33</v>
      </c>
      <c r="I286" s="11">
        <v>603.5</v>
      </c>
      <c r="J286" s="37">
        <f t="shared" si="34"/>
        <v>74314.11</v>
      </c>
      <c r="K286" s="38">
        <f t="shared" si="35"/>
        <v>633.16</v>
      </c>
      <c r="L286" s="3"/>
    </row>
    <row r="287" spans="1:12" customFormat="1" ht="37.5" x14ac:dyDescent="0.25">
      <c r="A287" s="80" t="s">
        <v>676</v>
      </c>
      <c r="B287" s="81" t="s">
        <v>13</v>
      </c>
      <c r="C287" s="81" t="s">
        <v>737</v>
      </c>
      <c r="D287" s="81" t="s">
        <v>678</v>
      </c>
      <c r="E287" s="82" t="s">
        <v>679</v>
      </c>
      <c r="F287" s="83" t="s">
        <v>29</v>
      </c>
      <c r="G287" s="84">
        <v>8.5199999999999998E-3</v>
      </c>
      <c r="H287" s="37">
        <f t="shared" si="33"/>
        <v>66676.06</v>
      </c>
      <c r="I287" s="11">
        <v>568.08000000000004</v>
      </c>
      <c r="J287" s="37">
        <f t="shared" si="34"/>
        <v>69952.55</v>
      </c>
      <c r="K287" s="38">
        <f t="shared" si="35"/>
        <v>596</v>
      </c>
      <c r="L287" s="3"/>
    </row>
    <row r="288" spans="1:12" customFormat="1" ht="18.75" x14ac:dyDescent="0.25">
      <c r="A288" s="80" t="s">
        <v>680</v>
      </c>
      <c r="B288" s="81" t="s">
        <v>13</v>
      </c>
      <c r="C288" s="81" t="s">
        <v>741</v>
      </c>
      <c r="D288" s="81" t="s">
        <v>674</v>
      </c>
      <c r="E288" s="82" t="s">
        <v>675</v>
      </c>
      <c r="F288" s="83" t="s">
        <v>29</v>
      </c>
      <c r="G288" s="84">
        <v>2.7629999999999998E-2</v>
      </c>
      <c r="H288" s="37">
        <f t="shared" si="33"/>
        <v>70792.25</v>
      </c>
      <c r="I288" s="11">
        <v>1955.99</v>
      </c>
      <c r="J288" s="37">
        <f t="shared" si="34"/>
        <v>74271.009999999995</v>
      </c>
      <c r="K288" s="38">
        <f t="shared" si="35"/>
        <v>2052.11</v>
      </c>
      <c r="L288" s="3"/>
    </row>
    <row r="289" spans="1:12" customFormat="1" ht="37.5" x14ac:dyDescent="0.25">
      <c r="A289" s="80" t="s">
        <v>682</v>
      </c>
      <c r="B289" s="81" t="s">
        <v>13</v>
      </c>
      <c r="C289" s="81" t="s">
        <v>743</v>
      </c>
      <c r="D289" s="81" t="s">
        <v>684</v>
      </c>
      <c r="E289" s="82" t="s">
        <v>685</v>
      </c>
      <c r="F289" s="83" t="s">
        <v>29</v>
      </c>
      <c r="G289" s="84">
        <v>2.7629999999999998E-2</v>
      </c>
      <c r="H289" s="37">
        <f t="shared" si="33"/>
        <v>50416.58</v>
      </c>
      <c r="I289" s="11">
        <v>1393.01</v>
      </c>
      <c r="J289" s="37">
        <f t="shared" si="34"/>
        <v>52894.07</v>
      </c>
      <c r="K289" s="38">
        <f t="shared" si="35"/>
        <v>1461.46</v>
      </c>
      <c r="L289" s="3"/>
    </row>
    <row r="290" spans="1:12" customFormat="1" ht="37.5" x14ac:dyDescent="0.25">
      <c r="A290" s="80" t="s">
        <v>686</v>
      </c>
      <c r="B290" s="81" t="s">
        <v>13</v>
      </c>
      <c r="C290" s="81" t="s">
        <v>749</v>
      </c>
      <c r="D290" s="81" t="s">
        <v>688</v>
      </c>
      <c r="E290" s="82" t="s">
        <v>689</v>
      </c>
      <c r="F290" s="83" t="s">
        <v>29</v>
      </c>
      <c r="G290" s="85">
        <v>1.4E-2</v>
      </c>
      <c r="H290" s="37">
        <f t="shared" si="33"/>
        <v>253397.14</v>
      </c>
      <c r="I290" s="11">
        <v>3547.56</v>
      </c>
      <c r="J290" s="37">
        <f t="shared" si="34"/>
        <v>265849.18</v>
      </c>
      <c r="K290" s="38">
        <f t="shared" si="35"/>
        <v>3721.89</v>
      </c>
      <c r="L290" s="3"/>
    </row>
    <row r="291" spans="1:12" customFormat="1" ht="56.25" x14ac:dyDescent="0.25">
      <c r="A291" s="80" t="s">
        <v>690</v>
      </c>
      <c r="B291" s="81" t="s">
        <v>13</v>
      </c>
      <c r="C291" s="81" t="s">
        <v>752</v>
      </c>
      <c r="D291" s="81" t="s">
        <v>692</v>
      </c>
      <c r="E291" s="82" t="s">
        <v>693</v>
      </c>
      <c r="F291" s="83" t="s">
        <v>22</v>
      </c>
      <c r="G291" s="92">
        <v>1.7</v>
      </c>
      <c r="H291" s="37">
        <f t="shared" si="33"/>
        <v>4707.04</v>
      </c>
      <c r="I291" s="11">
        <v>8001.96</v>
      </c>
      <c r="J291" s="37">
        <f t="shared" si="34"/>
        <v>4938.3500000000004</v>
      </c>
      <c r="K291" s="38">
        <f t="shared" si="35"/>
        <v>8395.2000000000007</v>
      </c>
      <c r="L291" s="3"/>
    </row>
    <row r="292" spans="1:12" customFormat="1" ht="37.5" x14ac:dyDescent="0.25">
      <c r="A292" s="80" t="s">
        <v>694</v>
      </c>
      <c r="B292" s="81" t="s">
        <v>13</v>
      </c>
      <c r="C292" s="81" t="s">
        <v>2565</v>
      </c>
      <c r="D292" s="81" t="s">
        <v>696</v>
      </c>
      <c r="E292" s="82" t="s">
        <v>697</v>
      </c>
      <c r="F292" s="83" t="s">
        <v>655</v>
      </c>
      <c r="G292" s="90">
        <v>34.85</v>
      </c>
      <c r="H292" s="37">
        <f t="shared" si="33"/>
        <v>24.08</v>
      </c>
      <c r="I292" s="11">
        <v>839.29</v>
      </c>
      <c r="J292" s="37">
        <f t="shared" si="34"/>
        <v>25.26</v>
      </c>
      <c r="K292" s="38">
        <f t="shared" si="35"/>
        <v>880.31</v>
      </c>
      <c r="L292" s="3"/>
    </row>
    <row r="293" spans="1:12" customFormat="1" ht="56.25" x14ac:dyDescent="0.25">
      <c r="A293" s="80" t="s">
        <v>698</v>
      </c>
      <c r="B293" s="81" t="s">
        <v>13</v>
      </c>
      <c r="C293" s="81" t="s">
        <v>4667</v>
      </c>
      <c r="D293" s="81" t="s">
        <v>700</v>
      </c>
      <c r="E293" s="82" t="s">
        <v>701</v>
      </c>
      <c r="F293" s="83" t="s">
        <v>22</v>
      </c>
      <c r="G293" s="85">
        <v>1.7170000000000001</v>
      </c>
      <c r="H293" s="37">
        <f t="shared" si="33"/>
        <v>5397.74</v>
      </c>
      <c r="I293" s="11">
        <v>9267.92</v>
      </c>
      <c r="J293" s="37">
        <f t="shared" si="34"/>
        <v>5662.99</v>
      </c>
      <c r="K293" s="38">
        <f t="shared" si="35"/>
        <v>9723.35</v>
      </c>
      <c r="L293" s="3"/>
    </row>
    <row r="294" spans="1:12" customFormat="1" ht="18.75" x14ac:dyDescent="0.25">
      <c r="A294" s="87"/>
      <c r="B294" s="87"/>
      <c r="C294" s="272" t="s">
        <v>702</v>
      </c>
      <c r="D294" s="273"/>
      <c r="E294" s="274"/>
      <c r="F294" s="88"/>
      <c r="G294" s="88"/>
      <c r="H294" s="37"/>
      <c r="I294" s="11"/>
      <c r="J294" s="37"/>
      <c r="K294" s="38"/>
      <c r="L294" s="3"/>
    </row>
    <row r="295" spans="1:12" customFormat="1" ht="37.5" x14ac:dyDescent="0.25">
      <c r="A295" s="80" t="s">
        <v>703</v>
      </c>
      <c r="B295" s="81" t="s">
        <v>13</v>
      </c>
      <c r="C295" s="81" t="s">
        <v>755</v>
      </c>
      <c r="D295" s="81" t="s">
        <v>665</v>
      </c>
      <c r="E295" s="82" t="s">
        <v>666</v>
      </c>
      <c r="F295" s="83" t="s">
        <v>22</v>
      </c>
      <c r="G295" s="92">
        <v>35.200000000000003</v>
      </c>
      <c r="H295" s="37">
        <f t="shared" si="33"/>
        <v>8573.61</v>
      </c>
      <c r="I295" s="98">
        <v>301790.90000000002</v>
      </c>
      <c r="J295" s="37">
        <f>ROUND(H295*M$17*N$17*O$17,2)</f>
        <v>8994.92</v>
      </c>
      <c r="K295" s="38">
        <f>ROUND(J295*G295,2)</f>
        <v>316621.18</v>
      </c>
      <c r="L295" s="3"/>
    </row>
    <row r="296" spans="1:12" customFormat="1" ht="37.5" x14ac:dyDescent="0.25">
      <c r="A296" s="80" t="s">
        <v>705</v>
      </c>
      <c r="B296" s="81" t="s">
        <v>13</v>
      </c>
      <c r="C296" s="81" t="s">
        <v>758</v>
      </c>
      <c r="D296" s="81" t="s">
        <v>669</v>
      </c>
      <c r="E296" s="82" t="s">
        <v>670</v>
      </c>
      <c r="F296" s="83" t="s">
        <v>671</v>
      </c>
      <c r="G296" s="92">
        <v>13.9</v>
      </c>
      <c r="H296" s="37">
        <f t="shared" si="33"/>
        <v>17106.169999999998</v>
      </c>
      <c r="I296" s="11">
        <v>237775.71</v>
      </c>
      <c r="J296" s="37">
        <f t="shared" si="34"/>
        <v>17946.77</v>
      </c>
      <c r="K296" s="38">
        <f t="shared" si="35"/>
        <v>249460.1</v>
      </c>
      <c r="L296" s="3"/>
    </row>
    <row r="297" spans="1:12" customFormat="1" ht="56.25" x14ac:dyDescent="0.25">
      <c r="A297" s="80" t="s">
        <v>707</v>
      </c>
      <c r="B297" s="81" t="s">
        <v>13</v>
      </c>
      <c r="C297" s="81" t="s">
        <v>762</v>
      </c>
      <c r="D297" s="81" t="s">
        <v>692</v>
      </c>
      <c r="E297" s="82" t="s">
        <v>693</v>
      </c>
      <c r="F297" s="83" t="s">
        <v>22</v>
      </c>
      <c r="G297" s="92">
        <v>33.299999999999997</v>
      </c>
      <c r="H297" s="37">
        <f t="shared" si="33"/>
        <v>4706.9799999999996</v>
      </c>
      <c r="I297" s="11">
        <v>156742.35</v>
      </c>
      <c r="J297" s="37">
        <f t="shared" si="34"/>
        <v>4938.28</v>
      </c>
      <c r="K297" s="38">
        <f t="shared" si="35"/>
        <v>164444.72</v>
      </c>
      <c r="L297" s="3"/>
    </row>
    <row r="298" spans="1:12" customFormat="1" ht="37.5" x14ac:dyDescent="0.25">
      <c r="A298" s="80" t="s">
        <v>709</v>
      </c>
      <c r="B298" s="81" t="s">
        <v>13</v>
      </c>
      <c r="C298" s="81" t="s">
        <v>2578</v>
      </c>
      <c r="D298" s="81" t="s">
        <v>696</v>
      </c>
      <c r="E298" s="82" t="s">
        <v>697</v>
      </c>
      <c r="F298" s="83" t="s">
        <v>655</v>
      </c>
      <c r="G298" s="92">
        <v>682.7</v>
      </c>
      <c r="H298" s="37">
        <f t="shared" si="33"/>
        <v>24.08</v>
      </c>
      <c r="I298" s="11">
        <v>16441.849999999999</v>
      </c>
      <c r="J298" s="37">
        <f t="shared" si="34"/>
        <v>25.26</v>
      </c>
      <c r="K298" s="38">
        <f t="shared" si="35"/>
        <v>17245</v>
      </c>
      <c r="L298" s="3"/>
    </row>
    <row r="299" spans="1:12" customFormat="1" ht="56.25" x14ac:dyDescent="0.25">
      <c r="A299" s="80" t="s">
        <v>711</v>
      </c>
      <c r="B299" s="81" t="s">
        <v>13</v>
      </c>
      <c r="C299" s="81" t="s">
        <v>4668</v>
      </c>
      <c r="D299" s="81" t="s">
        <v>700</v>
      </c>
      <c r="E299" s="82" t="s">
        <v>701</v>
      </c>
      <c r="F299" s="83" t="s">
        <v>22</v>
      </c>
      <c r="G299" s="90">
        <v>33.630000000000003</v>
      </c>
      <c r="H299" s="37">
        <f t="shared" si="33"/>
        <v>5397.75</v>
      </c>
      <c r="I299" s="11">
        <v>181526.38</v>
      </c>
      <c r="J299" s="37">
        <f t="shared" si="34"/>
        <v>5663</v>
      </c>
      <c r="K299" s="38">
        <f t="shared" si="35"/>
        <v>190446.69</v>
      </c>
      <c r="L299" s="3"/>
    </row>
    <row r="300" spans="1:12" customFormat="1" ht="18.75" x14ac:dyDescent="0.25">
      <c r="A300" s="80" t="s">
        <v>713</v>
      </c>
      <c r="B300" s="81" t="s">
        <v>13</v>
      </c>
      <c r="C300" s="81" t="s">
        <v>765</v>
      </c>
      <c r="D300" s="81" t="s">
        <v>674</v>
      </c>
      <c r="E300" s="82" t="s">
        <v>675</v>
      </c>
      <c r="F300" s="83" t="s">
        <v>29</v>
      </c>
      <c r="G300" s="85">
        <v>1.3580000000000001</v>
      </c>
      <c r="H300" s="37">
        <f t="shared" si="33"/>
        <v>70824.61</v>
      </c>
      <c r="I300" s="11">
        <v>96179.82</v>
      </c>
      <c r="J300" s="37">
        <f t="shared" si="34"/>
        <v>74304.960000000006</v>
      </c>
      <c r="K300" s="38">
        <f t="shared" si="35"/>
        <v>100906.14</v>
      </c>
      <c r="L300" s="3"/>
    </row>
    <row r="301" spans="1:12" customFormat="1" ht="37.5" x14ac:dyDescent="0.25">
      <c r="A301" s="80" t="s">
        <v>715</v>
      </c>
      <c r="B301" s="81" t="s">
        <v>13</v>
      </c>
      <c r="C301" s="81" t="s">
        <v>4669</v>
      </c>
      <c r="D301" s="81" t="s">
        <v>717</v>
      </c>
      <c r="E301" s="82" t="s">
        <v>718</v>
      </c>
      <c r="F301" s="83" t="s">
        <v>29</v>
      </c>
      <c r="G301" s="85">
        <v>1.3580000000000001</v>
      </c>
      <c r="H301" s="37">
        <f t="shared" si="33"/>
        <v>52612.14</v>
      </c>
      <c r="I301" s="11">
        <v>71447.289999999994</v>
      </c>
      <c r="J301" s="37">
        <f t="shared" si="34"/>
        <v>55197.52</v>
      </c>
      <c r="K301" s="38">
        <f t="shared" si="35"/>
        <v>74958.23</v>
      </c>
      <c r="L301" s="3"/>
    </row>
    <row r="302" spans="1:12" customFormat="1" ht="18.75" x14ac:dyDescent="0.25">
      <c r="A302" s="87"/>
      <c r="B302" s="87"/>
      <c r="C302" s="272" t="s">
        <v>719</v>
      </c>
      <c r="D302" s="273"/>
      <c r="E302" s="274"/>
      <c r="F302" s="88"/>
      <c r="G302" s="88"/>
      <c r="H302" s="37"/>
      <c r="I302" s="11"/>
      <c r="J302" s="37"/>
      <c r="K302" s="38"/>
      <c r="L302" s="3"/>
    </row>
    <row r="303" spans="1:12" customFormat="1" ht="37.5" x14ac:dyDescent="0.25">
      <c r="A303" s="80" t="s">
        <v>720</v>
      </c>
      <c r="B303" s="81" t="s">
        <v>13</v>
      </c>
      <c r="C303" s="81" t="s">
        <v>768</v>
      </c>
      <c r="D303" s="81" t="s">
        <v>665</v>
      </c>
      <c r="E303" s="82" t="s">
        <v>666</v>
      </c>
      <c r="F303" s="83" t="s">
        <v>22</v>
      </c>
      <c r="G303" s="92">
        <v>290.39999999999998</v>
      </c>
      <c r="H303" s="37">
        <f t="shared" si="33"/>
        <v>8573.61</v>
      </c>
      <c r="I303" s="98">
        <v>2489775.41</v>
      </c>
      <c r="J303" s="37">
        <f>ROUND(H303*M$17*N$17*O$17,2)</f>
        <v>8994.92</v>
      </c>
      <c r="K303" s="38">
        <f>ROUND(J303*G303,2)</f>
        <v>2612124.77</v>
      </c>
      <c r="L303" s="3"/>
    </row>
    <row r="304" spans="1:12" customFormat="1" ht="37.5" x14ac:dyDescent="0.25">
      <c r="A304" s="80" t="s">
        <v>722</v>
      </c>
      <c r="B304" s="81" t="s">
        <v>13</v>
      </c>
      <c r="C304" s="81" t="s">
        <v>769</v>
      </c>
      <c r="D304" s="81" t="s">
        <v>669</v>
      </c>
      <c r="E304" s="82" t="s">
        <v>670</v>
      </c>
      <c r="F304" s="83" t="s">
        <v>671</v>
      </c>
      <c r="G304" s="85">
        <v>114.708</v>
      </c>
      <c r="H304" s="37">
        <f t="shared" si="33"/>
        <v>17106.169999999998</v>
      </c>
      <c r="I304" s="11">
        <v>1962214.07</v>
      </c>
      <c r="J304" s="37">
        <f t="shared" si="34"/>
        <v>17946.77</v>
      </c>
      <c r="K304" s="38">
        <f t="shared" si="35"/>
        <v>2058638.09</v>
      </c>
      <c r="L304" s="3"/>
    </row>
    <row r="305" spans="1:12" customFormat="1" ht="56.25" x14ac:dyDescent="0.25">
      <c r="A305" s="80" t="s">
        <v>724</v>
      </c>
      <c r="B305" s="81" t="s">
        <v>13</v>
      </c>
      <c r="C305" s="81" t="s">
        <v>773</v>
      </c>
      <c r="D305" s="81" t="s">
        <v>692</v>
      </c>
      <c r="E305" s="82" t="s">
        <v>693</v>
      </c>
      <c r="F305" s="83" t="s">
        <v>22</v>
      </c>
      <c r="G305" s="92">
        <v>266.7</v>
      </c>
      <c r="H305" s="37">
        <f t="shared" si="33"/>
        <v>4706.9799999999996</v>
      </c>
      <c r="I305" s="11">
        <v>1255351.73</v>
      </c>
      <c r="J305" s="37">
        <f t="shared" si="34"/>
        <v>4938.28</v>
      </c>
      <c r="K305" s="38">
        <f t="shared" si="35"/>
        <v>1317039.28</v>
      </c>
      <c r="L305" s="3"/>
    </row>
    <row r="306" spans="1:12" customFormat="1" ht="37.5" x14ac:dyDescent="0.25">
      <c r="A306" s="80" t="s">
        <v>726</v>
      </c>
      <c r="B306" s="81" t="s">
        <v>13</v>
      </c>
      <c r="C306" s="81" t="s">
        <v>4670</v>
      </c>
      <c r="D306" s="81" t="s">
        <v>696</v>
      </c>
      <c r="E306" s="82" t="s">
        <v>697</v>
      </c>
      <c r="F306" s="83" t="s">
        <v>655</v>
      </c>
      <c r="G306" s="91">
        <v>5467</v>
      </c>
      <c r="H306" s="37">
        <f t="shared" si="33"/>
        <v>24.08</v>
      </c>
      <c r="I306" s="11">
        <v>131664.49</v>
      </c>
      <c r="J306" s="37">
        <f t="shared" si="34"/>
        <v>25.26</v>
      </c>
      <c r="K306" s="38">
        <f t="shared" si="35"/>
        <v>138096.42000000001</v>
      </c>
      <c r="L306" s="3"/>
    </row>
    <row r="307" spans="1:12" customFormat="1" ht="56.25" x14ac:dyDescent="0.25">
      <c r="A307" s="80" t="s">
        <v>728</v>
      </c>
      <c r="B307" s="81" t="s">
        <v>13</v>
      </c>
      <c r="C307" s="81" t="s">
        <v>4671</v>
      </c>
      <c r="D307" s="81" t="s">
        <v>700</v>
      </c>
      <c r="E307" s="82" t="s">
        <v>701</v>
      </c>
      <c r="F307" s="83" t="s">
        <v>22</v>
      </c>
      <c r="G307" s="92">
        <v>269.39999999999998</v>
      </c>
      <c r="H307" s="37">
        <f t="shared" si="33"/>
        <v>5397.75</v>
      </c>
      <c r="I307" s="11">
        <v>1454154.16</v>
      </c>
      <c r="J307" s="37">
        <f t="shared" si="34"/>
        <v>5663</v>
      </c>
      <c r="K307" s="38">
        <f t="shared" si="35"/>
        <v>1525612.2</v>
      </c>
      <c r="L307" s="3"/>
    </row>
    <row r="308" spans="1:12" customFormat="1" ht="18.75" x14ac:dyDescent="0.25">
      <c r="A308" s="80" t="s">
        <v>730</v>
      </c>
      <c r="B308" s="81" t="s">
        <v>13</v>
      </c>
      <c r="C308" s="81" t="s">
        <v>775</v>
      </c>
      <c r="D308" s="81" t="s">
        <v>674</v>
      </c>
      <c r="E308" s="82" t="s">
        <v>675</v>
      </c>
      <c r="F308" s="83" t="s">
        <v>29</v>
      </c>
      <c r="G308" s="84">
        <v>11.382479999999999</v>
      </c>
      <c r="H308" s="37">
        <f t="shared" si="33"/>
        <v>70824.649999999994</v>
      </c>
      <c r="I308" s="11">
        <v>806160.14</v>
      </c>
      <c r="J308" s="37">
        <f t="shared" si="34"/>
        <v>74305</v>
      </c>
      <c r="K308" s="38">
        <f t="shared" si="35"/>
        <v>845775.18</v>
      </c>
      <c r="L308" s="3"/>
    </row>
    <row r="309" spans="1:12" customFormat="1" ht="37.5" x14ac:dyDescent="0.25">
      <c r="A309" s="80" t="s">
        <v>732</v>
      </c>
      <c r="B309" s="81" t="s">
        <v>13</v>
      </c>
      <c r="C309" s="81" t="s">
        <v>779</v>
      </c>
      <c r="D309" s="81" t="s">
        <v>717</v>
      </c>
      <c r="E309" s="82" t="s">
        <v>718</v>
      </c>
      <c r="F309" s="83" t="s">
        <v>29</v>
      </c>
      <c r="G309" s="90">
        <v>11.38</v>
      </c>
      <c r="H309" s="37">
        <f t="shared" si="33"/>
        <v>52612.13</v>
      </c>
      <c r="I309" s="11">
        <v>598726.03</v>
      </c>
      <c r="J309" s="37">
        <f t="shared" si="34"/>
        <v>55197.51</v>
      </c>
      <c r="K309" s="38">
        <f t="shared" si="35"/>
        <v>628147.66</v>
      </c>
      <c r="L309" s="3"/>
    </row>
    <row r="310" spans="1:12" customFormat="1" ht="18.75" x14ac:dyDescent="0.25">
      <c r="A310" s="87"/>
      <c r="B310" s="87"/>
      <c r="C310" s="272" t="s">
        <v>577</v>
      </c>
      <c r="D310" s="273"/>
      <c r="E310" s="274"/>
      <c r="F310" s="88"/>
      <c r="G310" s="88"/>
      <c r="H310" s="37"/>
      <c r="I310" s="11"/>
      <c r="J310" s="37"/>
      <c r="K310" s="38"/>
      <c r="L310" s="3"/>
    </row>
    <row r="311" spans="1:12" customFormat="1" ht="56.25" x14ac:dyDescent="0.25">
      <c r="A311" s="80" t="s">
        <v>734</v>
      </c>
      <c r="B311" s="81" t="s">
        <v>13</v>
      </c>
      <c r="C311" s="81" t="s">
        <v>781</v>
      </c>
      <c r="D311" s="81" t="s">
        <v>563</v>
      </c>
      <c r="E311" s="82" t="s">
        <v>564</v>
      </c>
      <c r="F311" s="83" t="s">
        <v>29</v>
      </c>
      <c r="G311" s="85">
        <v>0.24099999999999999</v>
      </c>
      <c r="H311" s="37">
        <f t="shared" si="33"/>
        <v>83844.479999999996</v>
      </c>
      <c r="I311" s="98">
        <v>20206.52</v>
      </c>
      <c r="J311" s="37">
        <f>ROUND(H311*M$17*N$17*O$17,2)</f>
        <v>87964.63</v>
      </c>
      <c r="K311" s="38">
        <f>ROUND(J311*G311,2)</f>
        <v>21199.48</v>
      </c>
      <c r="L311" s="3"/>
    </row>
    <row r="312" spans="1:12" customFormat="1" ht="56.25" x14ac:dyDescent="0.25">
      <c r="A312" s="80" t="s">
        <v>736</v>
      </c>
      <c r="B312" s="81" t="s">
        <v>13</v>
      </c>
      <c r="C312" s="81" t="s">
        <v>2600</v>
      </c>
      <c r="D312" s="81" t="s">
        <v>738</v>
      </c>
      <c r="E312" s="82" t="s">
        <v>739</v>
      </c>
      <c r="F312" s="83" t="s">
        <v>29</v>
      </c>
      <c r="G312" s="85">
        <v>0.24099999999999999</v>
      </c>
      <c r="H312" s="37">
        <f t="shared" si="33"/>
        <v>64098.96</v>
      </c>
      <c r="I312" s="11">
        <v>15447.85</v>
      </c>
      <c r="J312" s="37">
        <f t="shared" si="34"/>
        <v>67248.81</v>
      </c>
      <c r="K312" s="38">
        <f t="shared" si="35"/>
        <v>16206.96</v>
      </c>
      <c r="L312" s="3"/>
    </row>
    <row r="313" spans="1:12" customFormat="1" ht="18.75" x14ac:dyDescent="0.25">
      <c r="A313" s="80" t="s">
        <v>740</v>
      </c>
      <c r="B313" s="81" t="s">
        <v>13</v>
      </c>
      <c r="C313" s="81" t="s">
        <v>784</v>
      </c>
      <c r="D313" s="81" t="s">
        <v>377</v>
      </c>
      <c r="E313" s="82" t="s">
        <v>378</v>
      </c>
      <c r="F313" s="83" t="s">
        <v>29</v>
      </c>
      <c r="G313" s="84">
        <v>1.426E-2</v>
      </c>
      <c r="H313" s="37">
        <f t="shared" si="33"/>
        <v>251738.43</v>
      </c>
      <c r="I313" s="11">
        <v>3589.79</v>
      </c>
      <c r="J313" s="37">
        <f t="shared" si="34"/>
        <v>264108.96000000002</v>
      </c>
      <c r="K313" s="38">
        <f t="shared" si="35"/>
        <v>3766.19</v>
      </c>
      <c r="L313" s="3"/>
    </row>
    <row r="314" spans="1:12" customFormat="1" ht="18.75" x14ac:dyDescent="0.25">
      <c r="A314" s="80" t="s">
        <v>742</v>
      </c>
      <c r="B314" s="81" t="s">
        <v>13</v>
      </c>
      <c r="C314" s="81" t="s">
        <v>2608</v>
      </c>
      <c r="D314" s="81" t="s">
        <v>592</v>
      </c>
      <c r="E314" s="82" t="s">
        <v>593</v>
      </c>
      <c r="F314" s="83" t="s">
        <v>29</v>
      </c>
      <c r="G314" s="84">
        <v>1.256E-2</v>
      </c>
      <c r="H314" s="37">
        <f t="shared" si="33"/>
        <v>78068.47</v>
      </c>
      <c r="I314" s="11">
        <v>980.54</v>
      </c>
      <c r="J314" s="37">
        <f t="shared" si="34"/>
        <v>81904.789999999994</v>
      </c>
      <c r="K314" s="38">
        <f t="shared" si="35"/>
        <v>1028.72</v>
      </c>
      <c r="L314" s="3"/>
    </row>
    <row r="315" spans="1:12" customFormat="1" ht="37.5" x14ac:dyDescent="0.25">
      <c r="A315" s="80" t="s">
        <v>744</v>
      </c>
      <c r="B315" s="81" t="s">
        <v>13</v>
      </c>
      <c r="C315" s="81" t="s">
        <v>4672</v>
      </c>
      <c r="D315" s="81" t="s">
        <v>40</v>
      </c>
      <c r="E315" s="82" t="s">
        <v>41</v>
      </c>
      <c r="F315" s="83" t="s">
        <v>29</v>
      </c>
      <c r="G315" s="86">
        <v>1.6999999999999999E-3</v>
      </c>
      <c r="H315" s="37">
        <f t="shared" si="33"/>
        <v>54876.47</v>
      </c>
      <c r="I315" s="11">
        <v>93.29</v>
      </c>
      <c r="J315" s="37">
        <f t="shared" si="34"/>
        <v>57573.120000000003</v>
      </c>
      <c r="K315" s="38">
        <f t="shared" si="35"/>
        <v>97.87</v>
      </c>
      <c r="L315" s="3"/>
    </row>
    <row r="316" spans="1:12" customFormat="1" ht="18.75" x14ac:dyDescent="0.25">
      <c r="A316" s="93" t="s">
        <v>14</v>
      </c>
      <c r="B316" s="278" t="s">
        <v>4673</v>
      </c>
      <c r="C316" s="278"/>
      <c r="D316" s="278"/>
      <c r="E316" s="94" t="s">
        <v>748</v>
      </c>
      <c r="F316" s="95"/>
      <c r="G316" s="96"/>
      <c r="H316" s="37"/>
      <c r="I316" s="11"/>
      <c r="J316" s="37"/>
      <c r="K316" s="38"/>
      <c r="L316" s="3"/>
    </row>
    <row r="317" spans="1:12" customFormat="1" ht="56.25" x14ac:dyDescent="0.25">
      <c r="A317" s="80" t="s">
        <v>19</v>
      </c>
      <c r="B317" s="81" t="s">
        <v>13</v>
      </c>
      <c r="C317" s="81" t="s">
        <v>745</v>
      </c>
      <c r="D317" s="81" t="s">
        <v>750</v>
      </c>
      <c r="E317" s="82" t="s">
        <v>751</v>
      </c>
      <c r="F317" s="83" t="s">
        <v>308</v>
      </c>
      <c r="G317" s="85">
        <v>34.289000000000001</v>
      </c>
      <c r="H317" s="37">
        <f t="shared" si="33"/>
        <v>53331.29</v>
      </c>
      <c r="I317" s="11">
        <v>1828676.7</v>
      </c>
      <c r="J317" s="37">
        <f>ROUND(H317*M$17*N$17*O$17,2)</f>
        <v>55952.01</v>
      </c>
      <c r="K317" s="38">
        <f>ROUND(J317*G317,2)</f>
        <v>1918538.47</v>
      </c>
      <c r="L317" s="3"/>
    </row>
    <row r="318" spans="1:12" customFormat="1" ht="56.25" x14ac:dyDescent="0.25">
      <c r="A318" s="80" t="s">
        <v>24</v>
      </c>
      <c r="B318" s="81" t="s">
        <v>13</v>
      </c>
      <c r="C318" s="81" t="s">
        <v>746</v>
      </c>
      <c r="D318" s="81" t="s">
        <v>753</v>
      </c>
      <c r="E318" s="82" t="s">
        <v>754</v>
      </c>
      <c r="F318" s="83" t="s">
        <v>308</v>
      </c>
      <c r="G318" s="85">
        <v>34.289000000000001</v>
      </c>
      <c r="H318" s="37">
        <f t="shared" si="33"/>
        <v>21940.94</v>
      </c>
      <c r="I318" s="11">
        <v>752332.91</v>
      </c>
      <c r="J318" s="37">
        <f t="shared" si="34"/>
        <v>23019.13</v>
      </c>
      <c r="K318" s="38">
        <f t="shared" si="35"/>
        <v>789302.95</v>
      </c>
      <c r="L318" s="3"/>
    </row>
    <row r="319" spans="1:12" customFormat="1" ht="56.25" x14ac:dyDescent="0.25">
      <c r="A319" s="80" t="s">
        <v>26</v>
      </c>
      <c r="B319" s="81" t="s">
        <v>13</v>
      </c>
      <c r="C319" s="81" t="s">
        <v>747</v>
      </c>
      <c r="D319" s="81" t="s">
        <v>756</v>
      </c>
      <c r="E319" s="82" t="s">
        <v>757</v>
      </c>
      <c r="F319" s="83" t="s">
        <v>308</v>
      </c>
      <c r="G319" s="85">
        <v>33.359000000000002</v>
      </c>
      <c r="H319" s="37">
        <f t="shared" si="33"/>
        <v>679103</v>
      </c>
      <c r="I319" s="11">
        <v>22654197.100000001</v>
      </c>
      <c r="J319" s="37">
        <f t="shared" si="34"/>
        <v>712474.4</v>
      </c>
      <c r="K319" s="38">
        <f t="shared" si="35"/>
        <v>23767433.510000002</v>
      </c>
      <c r="L319" s="3"/>
    </row>
    <row r="320" spans="1:12" customFormat="1" ht="56.25" x14ac:dyDescent="0.25">
      <c r="A320" s="80" t="s">
        <v>31</v>
      </c>
      <c r="B320" s="81" t="s">
        <v>13</v>
      </c>
      <c r="C320" s="81" t="s">
        <v>4674</v>
      </c>
      <c r="D320" s="81" t="s">
        <v>759</v>
      </c>
      <c r="E320" s="82" t="s">
        <v>760</v>
      </c>
      <c r="F320" s="83" t="s">
        <v>22</v>
      </c>
      <c r="G320" s="92">
        <v>373.6</v>
      </c>
      <c r="H320" s="37">
        <f t="shared" si="33"/>
        <v>3044.94</v>
      </c>
      <c r="I320" s="11">
        <v>1137589.92</v>
      </c>
      <c r="J320" s="37">
        <f t="shared" si="34"/>
        <v>3194.57</v>
      </c>
      <c r="K320" s="38">
        <f t="shared" si="35"/>
        <v>1193491.3500000001</v>
      </c>
      <c r="L320" s="3"/>
    </row>
    <row r="321" spans="1:12" customFormat="1" ht="18.75" x14ac:dyDescent="0.25">
      <c r="A321" s="87"/>
      <c r="B321" s="87"/>
      <c r="C321" s="272" t="s">
        <v>761</v>
      </c>
      <c r="D321" s="273"/>
      <c r="E321" s="274"/>
      <c r="F321" s="88"/>
      <c r="G321" s="88"/>
      <c r="H321" s="37"/>
      <c r="I321" s="11"/>
      <c r="J321" s="37"/>
      <c r="K321" s="38"/>
      <c r="L321" s="3"/>
    </row>
    <row r="322" spans="1:12" customFormat="1" ht="37.5" x14ac:dyDescent="0.25">
      <c r="A322" s="80" t="s">
        <v>35</v>
      </c>
      <c r="B322" s="81" t="s">
        <v>13</v>
      </c>
      <c r="C322" s="81" t="s">
        <v>799</v>
      </c>
      <c r="D322" s="81" t="s">
        <v>763</v>
      </c>
      <c r="E322" s="82" t="s">
        <v>764</v>
      </c>
      <c r="F322" s="83" t="s">
        <v>308</v>
      </c>
      <c r="G322" s="90">
        <v>0.93</v>
      </c>
      <c r="H322" s="37">
        <f t="shared" si="33"/>
        <v>43533.57</v>
      </c>
      <c r="I322" s="98">
        <v>40486.22</v>
      </c>
      <c r="J322" s="37">
        <f>ROUND(H322*M$17*N$17*O$17,2)</f>
        <v>45672.83</v>
      </c>
      <c r="K322" s="38">
        <f>ROUND(J322*G322,2)</f>
        <v>42475.73</v>
      </c>
      <c r="L322" s="3"/>
    </row>
    <row r="323" spans="1:12" customFormat="1" ht="56.25" x14ac:dyDescent="0.25">
      <c r="A323" s="80" t="s">
        <v>39</v>
      </c>
      <c r="B323" s="81" t="s">
        <v>13</v>
      </c>
      <c r="C323" s="81" t="s">
        <v>806</v>
      </c>
      <c r="D323" s="81" t="s">
        <v>766</v>
      </c>
      <c r="E323" s="82" t="s">
        <v>767</v>
      </c>
      <c r="F323" s="83" t="s">
        <v>308</v>
      </c>
      <c r="G323" s="90">
        <v>0.93</v>
      </c>
      <c r="H323" s="37">
        <f t="shared" si="33"/>
        <v>172179.6</v>
      </c>
      <c r="I323" s="11">
        <v>160127.03</v>
      </c>
      <c r="J323" s="37">
        <f t="shared" si="34"/>
        <v>180640.58</v>
      </c>
      <c r="K323" s="38">
        <f t="shared" si="35"/>
        <v>167995.74</v>
      </c>
      <c r="L323" s="3"/>
    </row>
    <row r="324" spans="1:12" customFormat="1" ht="56.25" x14ac:dyDescent="0.25">
      <c r="A324" s="80" t="s">
        <v>43</v>
      </c>
      <c r="B324" s="81" t="s">
        <v>13</v>
      </c>
      <c r="C324" s="81" t="s">
        <v>811</v>
      </c>
      <c r="D324" s="81" t="s">
        <v>756</v>
      </c>
      <c r="E324" s="82" t="s">
        <v>757</v>
      </c>
      <c r="F324" s="83" t="s">
        <v>308</v>
      </c>
      <c r="G324" s="85">
        <v>0.46500000000000002</v>
      </c>
      <c r="H324" s="37">
        <f t="shared" si="33"/>
        <v>679102.56</v>
      </c>
      <c r="I324" s="11">
        <v>315782.69</v>
      </c>
      <c r="J324" s="37">
        <f t="shared" si="34"/>
        <v>712473.94</v>
      </c>
      <c r="K324" s="38">
        <f t="shared" si="35"/>
        <v>331300.38</v>
      </c>
      <c r="L324" s="3"/>
    </row>
    <row r="325" spans="1:12" customFormat="1" ht="37.5" x14ac:dyDescent="0.25">
      <c r="A325" s="80" t="s">
        <v>47</v>
      </c>
      <c r="B325" s="81" t="s">
        <v>13</v>
      </c>
      <c r="C325" s="81" t="s">
        <v>815</v>
      </c>
      <c r="D325" s="81" t="s">
        <v>770</v>
      </c>
      <c r="E325" s="82" t="s">
        <v>771</v>
      </c>
      <c r="F325" s="83" t="s">
        <v>22</v>
      </c>
      <c r="G325" s="90">
        <v>5.21</v>
      </c>
      <c r="H325" s="37">
        <f t="shared" si="33"/>
        <v>15630.19</v>
      </c>
      <c r="I325" s="11">
        <v>81433.289999999994</v>
      </c>
      <c r="J325" s="37">
        <f t="shared" si="34"/>
        <v>16398.259999999998</v>
      </c>
      <c r="K325" s="38">
        <f t="shared" si="35"/>
        <v>85434.93</v>
      </c>
      <c r="L325" s="3"/>
    </row>
    <row r="326" spans="1:12" customFormat="1" ht="18.75" x14ac:dyDescent="0.25">
      <c r="A326" s="87"/>
      <c r="B326" s="87"/>
      <c r="C326" s="272" t="s">
        <v>772</v>
      </c>
      <c r="D326" s="273"/>
      <c r="E326" s="274"/>
      <c r="F326" s="88"/>
      <c r="G326" s="88"/>
      <c r="H326" s="37"/>
      <c r="I326" s="11"/>
      <c r="J326" s="37"/>
      <c r="K326" s="38"/>
      <c r="L326" s="3"/>
    </row>
    <row r="327" spans="1:12" customFormat="1" ht="56.25" x14ac:dyDescent="0.25">
      <c r="A327" s="80" t="s">
        <v>51</v>
      </c>
      <c r="B327" s="81" t="s">
        <v>13</v>
      </c>
      <c r="C327" s="81" t="s">
        <v>819</v>
      </c>
      <c r="D327" s="81" t="s">
        <v>766</v>
      </c>
      <c r="E327" s="82" t="s">
        <v>767</v>
      </c>
      <c r="F327" s="83" t="s">
        <v>308</v>
      </c>
      <c r="G327" s="86">
        <v>1.7331000000000001</v>
      </c>
      <c r="H327" s="37">
        <f t="shared" si="33"/>
        <v>172179.81</v>
      </c>
      <c r="I327" s="98">
        <v>298404.83</v>
      </c>
      <c r="J327" s="37">
        <f>ROUND(H327*M$17*N$17*O$17,2)</f>
        <v>180640.8</v>
      </c>
      <c r="K327" s="38">
        <f>ROUND(J327*G327,2)</f>
        <v>313068.57</v>
      </c>
      <c r="L327" s="3"/>
    </row>
    <row r="328" spans="1:12" customFormat="1" ht="56.25" x14ac:dyDescent="0.25">
      <c r="A328" s="80" t="s">
        <v>774</v>
      </c>
      <c r="B328" s="81" t="s">
        <v>13</v>
      </c>
      <c r="C328" s="81" t="s">
        <v>823</v>
      </c>
      <c r="D328" s="81" t="s">
        <v>776</v>
      </c>
      <c r="E328" s="82" t="s">
        <v>777</v>
      </c>
      <c r="F328" s="83" t="s">
        <v>22</v>
      </c>
      <c r="G328" s="89">
        <v>5.791264</v>
      </c>
      <c r="H328" s="37">
        <f t="shared" si="33"/>
        <v>25979.7</v>
      </c>
      <c r="I328" s="11">
        <v>150455.32999999999</v>
      </c>
      <c r="J328" s="37">
        <f t="shared" si="34"/>
        <v>27256.35</v>
      </c>
      <c r="K328" s="38">
        <f t="shared" si="35"/>
        <v>157848.72</v>
      </c>
      <c r="L328" s="3"/>
    </row>
    <row r="329" spans="1:12" customFormat="1" ht="37.5" x14ac:dyDescent="0.25">
      <c r="A329" s="80" t="s">
        <v>778</v>
      </c>
      <c r="B329" s="81" t="s">
        <v>13</v>
      </c>
      <c r="C329" s="81" t="s">
        <v>827</v>
      </c>
      <c r="D329" s="81" t="s">
        <v>770</v>
      </c>
      <c r="E329" s="82" t="s">
        <v>771</v>
      </c>
      <c r="F329" s="83" t="s">
        <v>22</v>
      </c>
      <c r="G329" s="90">
        <v>5.71</v>
      </c>
      <c r="H329" s="37">
        <f t="shared" si="33"/>
        <v>15630.2</v>
      </c>
      <c r="I329" s="11">
        <v>89248.44</v>
      </c>
      <c r="J329" s="37">
        <f t="shared" si="34"/>
        <v>16398.27</v>
      </c>
      <c r="K329" s="38">
        <f t="shared" si="35"/>
        <v>93634.12</v>
      </c>
      <c r="L329" s="3"/>
    </row>
    <row r="330" spans="1:12" customFormat="1" ht="18.75" x14ac:dyDescent="0.25">
      <c r="A330" s="93" t="s">
        <v>56</v>
      </c>
      <c r="B330" s="278" t="s">
        <v>4675</v>
      </c>
      <c r="C330" s="278"/>
      <c r="D330" s="278"/>
      <c r="E330" s="94" t="s">
        <v>780</v>
      </c>
      <c r="F330" s="95"/>
      <c r="G330" s="96"/>
      <c r="H330" s="37"/>
      <c r="I330" s="11"/>
      <c r="J330" s="37"/>
      <c r="K330" s="38"/>
      <c r="L330" s="3"/>
    </row>
    <row r="331" spans="1:12" customFormat="1" ht="18.75" x14ac:dyDescent="0.25">
      <c r="A331" s="80" t="s">
        <v>60</v>
      </c>
      <c r="B331" s="81" t="s">
        <v>13</v>
      </c>
      <c r="C331" s="81" t="s">
        <v>834</v>
      </c>
      <c r="D331" s="81" t="s">
        <v>782</v>
      </c>
      <c r="E331" s="82" t="s">
        <v>783</v>
      </c>
      <c r="F331" s="83" t="s">
        <v>308</v>
      </c>
      <c r="G331" s="92">
        <v>5.5</v>
      </c>
      <c r="H331" s="37">
        <f t="shared" si="33"/>
        <v>48338.37</v>
      </c>
      <c r="I331" s="11">
        <v>265861.03999999998</v>
      </c>
      <c r="J331" s="37">
        <f>ROUND(H331*M$17*N$17*O$17,2)</f>
        <v>50713.74</v>
      </c>
      <c r="K331" s="38">
        <f>ROUND(J331*G331,2)</f>
        <v>278925.57</v>
      </c>
      <c r="L331" s="3"/>
    </row>
    <row r="332" spans="1:12" customFormat="1" ht="37.5" x14ac:dyDescent="0.25">
      <c r="A332" s="80" t="s">
        <v>62</v>
      </c>
      <c r="B332" s="81" t="s">
        <v>13</v>
      </c>
      <c r="C332" s="81" t="s">
        <v>841</v>
      </c>
      <c r="D332" s="81" t="s">
        <v>785</v>
      </c>
      <c r="E332" s="82" t="s">
        <v>786</v>
      </c>
      <c r="F332" s="83" t="s">
        <v>308</v>
      </c>
      <c r="G332" s="92">
        <v>5.5</v>
      </c>
      <c r="H332" s="37">
        <f t="shared" si="33"/>
        <v>16746.189999999999</v>
      </c>
      <c r="I332" s="11">
        <v>92104.02</v>
      </c>
      <c r="J332" s="37">
        <f t="shared" si="34"/>
        <v>17569.099999999999</v>
      </c>
      <c r="K332" s="38">
        <f t="shared" si="35"/>
        <v>96630.05</v>
      </c>
      <c r="L332" s="3"/>
    </row>
    <row r="333" spans="1:12" customFormat="1" ht="37.5" x14ac:dyDescent="0.25">
      <c r="A333" s="80" t="s">
        <v>65</v>
      </c>
      <c r="B333" s="81" t="s">
        <v>13</v>
      </c>
      <c r="C333" s="81" t="s">
        <v>846</v>
      </c>
      <c r="D333" s="81" t="s">
        <v>787</v>
      </c>
      <c r="E333" s="82" t="s">
        <v>788</v>
      </c>
      <c r="F333" s="83" t="s">
        <v>308</v>
      </c>
      <c r="G333" s="92">
        <v>5.5</v>
      </c>
      <c r="H333" s="37">
        <f t="shared" si="33"/>
        <v>44750.23</v>
      </c>
      <c r="I333" s="11">
        <v>246126.26</v>
      </c>
      <c r="J333" s="37">
        <f t="shared" si="34"/>
        <v>46949.27</v>
      </c>
      <c r="K333" s="38">
        <f t="shared" si="35"/>
        <v>258220.99</v>
      </c>
      <c r="L333" s="3"/>
    </row>
    <row r="334" spans="1:12" customFormat="1" ht="56.25" x14ac:dyDescent="0.25">
      <c r="A334" s="80" t="s">
        <v>67</v>
      </c>
      <c r="B334" s="81" t="s">
        <v>13</v>
      </c>
      <c r="C334" s="81" t="s">
        <v>848</v>
      </c>
      <c r="D334" s="81" t="s">
        <v>789</v>
      </c>
      <c r="E334" s="82" t="s">
        <v>790</v>
      </c>
      <c r="F334" s="83" t="s">
        <v>22</v>
      </c>
      <c r="G334" s="92">
        <v>566.5</v>
      </c>
      <c r="H334" s="37">
        <f t="shared" si="33"/>
        <v>6676.34</v>
      </c>
      <c r="I334" s="11">
        <v>3782146.27</v>
      </c>
      <c r="J334" s="37">
        <f t="shared" si="34"/>
        <v>7004.42</v>
      </c>
      <c r="K334" s="38">
        <f t="shared" si="35"/>
        <v>3968003.93</v>
      </c>
      <c r="L334" s="3"/>
    </row>
    <row r="335" spans="1:12" customFormat="1" ht="37.5" x14ac:dyDescent="0.25">
      <c r="A335" s="80" t="s">
        <v>69</v>
      </c>
      <c r="B335" s="81" t="s">
        <v>13</v>
      </c>
      <c r="C335" s="81" t="s">
        <v>4676</v>
      </c>
      <c r="D335" s="81" t="s">
        <v>791</v>
      </c>
      <c r="E335" s="82" t="s">
        <v>792</v>
      </c>
      <c r="F335" s="83" t="s">
        <v>22</v>
      </c>
      <c r="G335" s="90">
        <v>16.829999999999998</v>
      </c>
      <c r="H335" s="37">
        <f t="shared" si="33"/>
        <v>1469.39</v>
      </c>
      <c r="I335" s="11">
        <v>24729.82</v>
      </c>
      <c r="J335" s="37">
        <f t="shared" si="34"/>
        <v>1541.6</v>
      </c>
      <c r="K335" s="38">
        <f t="shared" si="35"/>
        <v>25945.13</v>
      </c>
      <c r="L335" s="3"/>
    </row>
    <row r="336" spans="1:12" customFormat="1" ht="18.75" x14ac:dyDescent="0.25">
      <c r="A336" s="80" t="s">
        <v>70</v>
      </c>
      <c r="B336" s="81" t="s">
        <v>13</v>
      </c>
      <c r="C336" s="81" t="s">
        <v>850</v>
      </c>
      <c r="D336" s="81" t="s">
        <v>793</v>
      </c>
      <c r="E336" s="82" t="s">
        <v>794</v>
      </c>
      <c r="F336" s="83" t="s">
        <v>22</v>
      </c>
      <c r="G336" s="91">
        <v>55</v>
      </c>
      <c r="H336" s="37">
        <f t="shared" si="33"/>
        <v>3862.79</v>
      </c>
      <c r="I336" s="11">
        <v>212453.4</v>
      </c>
      <c r="J336" s="37">
        <f t="shared" si="34"/>
        <v>4052.61</v>
      </c>
      <c r="K336" s="38">
        <f t="shared" si="35"/>
        <v>222893.55</v>
      </c>
      <c r="L336" s="3"/>
    </row>
    <row r="337" spans="1:12" customFormat="1" ht="37.5" x14ac:dyDescent="0.25">
      <c r="A337" s="80" t="s">
        <v>73</v>
      </c>
      <c r="B337" s="81" t="s">
        <v>13</v>
      </c>
      <c r="C337" s="81" t="s">
        <v>852</v>
      </c>
      <c r="D337" s="81" t="s">
        <v>795</v>
      </c>
      <c r="E337" s="82" t="s">
        <v>796</v>
      </c>
      <c r="F337" s="83" t="s">
        <v>22</v>
      </c>
      <c r="G337" s="90">
        <v>56.65</v>
      </c>
      <c r="H337" s="37">
        <f t="shared" si="33"/>
        <v>1602.29</v>
      </c>
      <c r="I337" s="11">
        <v>90769.73</v>
      </c>
      <c r="J337" s="37">
        <f t="shared" si="34"/>
        <v>1681.03</v>
      </c>
      <c r="K337" s="38">
        <f t="shared" si="35"/>
        <v>95230.35</v>
      </c>
      <c r="L337" s="3"/>
    </row>
    <row r="338" spans="1:12" customFormat="1" ht="37.5" x14ac:dyDescent="0.25">
      <c r="A338" s="80" t="s">
        <v>797</v>
      </c>
      <c r="B338" s="81" t="s">
        <v>13</v>
      </c>
      <c r="C338" s="81" t="s">
        <v>854</v>
      </c>
      <c r="D338" s="81" t="s">
        <v>785</v>
      </c>
      <c r="E338" s="82" t="s">
        <v>786</v>
      </c>
      <c r="F338" s="83" t="s">
        <v>308</v>
      </c>
      <c r="G338" s="92">
        <v>5.5</v>
      </c>
      <c r="H338" s="37">
        <f t="shared" si="33"/>
        <v>16746.189999999999</v>
      </c>
      <c r="I338" s="11">
        <v>92104.02</v>
      </c>
      <c r="J338" s="37">
        <f t="shared" si="34"/>
        <v>17569.099999999999</v>
      </c>
      <c r="K338" s="38">
        <f t="shared" si="35"/>
        <v>96630.05</v>
      </c>
      <c r="L338" s="3"/>
    </row>
    <row r="339" spans="1:12" customFormat="1" ht="37.5" x14ac:dyDescent="0.25">
      <c r="A339" s="80" t="s">
        <v>798</v>
      </c>
      <c r="B339" s="81" t="s">
        <v>13</v>
      </c>
      <c r="C339" s="81" t="s">
        <v>858</v>
      </c>
      <c r="D339" s="81" t="s">
        <v>800</v>
      </c>
      <c r="E339" s="82" t="s">
        <v>801</v>
      </c>
      <c r="F339" s="83" t="s">
        <v>308</v>
      </c>
      <c r="G339" s="92">
        <v>5.5</v>
      </c>
      <c r="H339" s="37">
        <f t="shared" si="33"/>
        <v>35677.89</v>
      </c>
      <c r="I339" s="11">
        <v>196228.38</v>
      </c>
      <c r="J339" s="37">
        <f t="shared" si="34"/>
        <v>37431.120000000003</v>
      </c>
      <c r="K339" s="38">
        <f t="shared" si="35"/>
        <v>205871.16</v>
      </c>
      <c r="L339" s="3"/>
    </row>
    <row r="340" spans="1:12" customFormat="1" ht="37.5" x14ac:dyDescent="0.25">
      <c r="A340" s="80" t="s">
        <v>802</v>
      </c>
      <c r="B340" s="81" t="s">
        <v>13</v>
      </c>
      <c r="C340" s="81" t="s">
        <v>2673</v>
      </c>
      <c r="D340" s="81" t="s">
        <v>803</v>
      </c>
      <c r="E340" s="82" t="s">
        <v>804</v>
      </c>
      <c r="F340" s="83" t="s">
        <v>22</v>
      </c>
      <c r="G340" s="85">
        <v>8.4149999999999991</v>
      </c>
      <c r="H340" s="37">
        <f t="shared" si="33"/>
        <v>8275.68</v>
      </c>
      <c r="I340" s="11">
        <v>69639.850000000006</v>
      </c>
      <c r="J340" s="37">
        <f t="shared" si="34"/>
        <v>8682.35</v>
      </c>
      <c r="K340" s="38">
        <f t="shared" si="35"/>
        <v>73061.98</v>
      </c>
      <c r="L340" s="3"/>
    </row>
    <row r="341" spans="1:12" customFormat="1" ht="56.25" x14ac:dyDescent="0.25">
      <c r="A341" s="80" t="s">
        <v>805</v>
      </c>
      <c r="B341" s="81" t="s">
        <v>13</v>
      </c>
      <c r="C341" s="81" t="s">
        <v>860</v>
      </c>
      <c r="D341" s="81" t="s">
        <v>807</v>
      </c>
      <c r="E341" s="82" t="s">
        <v>808</v>
      </c>
      <c r="F341" s="83" t="s">
        <v>308</v>
      </c>
      <c r="G341" s="92">
        <v>5.5</v>
      </c>
      <c r="H341" s="37">
        <f t="shared" si="33"/>
        <v>29964.07</v>
      </c>
      <c r="I341" s="11">
        <v>164802.39000000001</v>
      </c>
      <c r="J341" s="37">
        <f t="shared" si="34"/>
        <v>31436.52</v>
      </c>
      <c r="K341" s="38">
        <f t="shared" si="35"/>
        <v>172900.86</v>
      </c>
      <c r="L341" s="3"/>
    </row>
    <row r="342" spans="1:12" customFormat="1" ht="37.5" x14ac:dyDescent="0.25">
      <c r="A342" s="80" t="s">
        <v>809</v>
      </c>
      <c r="B342" s="81" t="s">
        <v>13</v>
      </c>
      <c r="C342" s="81" t="s">
        <v>862</v>
      </c>
      <c r="D342" s="81" t="s">
        <v>803</v>
      </c>
      <c r="E342" s="82" t="s">
        <v>804</v>
      </c>
      <c r="F342" s="83" t="s">
        <v>22</v>
      </c>
      <c r="G342" s="85">
        <v>14.025</v>
      </c>
      <c r="H342" s="37">
        <f t="shared" si="33"/>
        <v>8275.68</v>
      </c>
      <c r="I342" s="11">
        <v>116066.45</v>
      </c>
      <c r="J342" s="37">
        <f t="shared" si="34"/>
        <v>8682.35</v>
      </c>
      <c r="K342" s="38">
        <f t="shared" si="35"/>
        <v>121769.96</v>
      </c>
      <c r="L342" s="3"/>
    </row>
    <row r="343" spans="1:12" customFormat="1" ht="18.75" x14ac:dyDescent="0.25">
      <c r="A343" s="80" t="s">
        <v>810</v>
      </c>
      <c r="B343" s="81" t="s">
        <v>13</v>
      </c>
      <c r="C343" s="81" t="s">
        <v>865</v>
      </c>
      <c r="D343" s="81" t="s">
        <v>812</v>
      </c>
      <c r="E343" s="82" t="s">
        <v>813</v>
      </c>
      <c r="F343" s="83" t="s">
        <v>29</v>
      </c>
      <c r="G343" s="85">
        <v>0.68200000000000005</v>
      </c>
      <c r="H343" s="37">
        <f t="shared" ref="H343:H406" si="36">ROUND(I343/G343,2)</f>
        <v>17771.099999999999</v>
      </c>
      <c r="I343" s="11">
        <v>12119.89</v>
      </c>
      <c r="J343" s="37">
        <f t="shared" ref="J343:J406" si="37">ROUND(H343*M$17*N$17*O$17,2)</f>
        <v>18644.38</v>
      </c>
      <c r="K343" s="38">
        <f t="shared" ref="K343:K406" si="38">ROUND(J343*G343,2)</f>
        <v>12715.47</v>
      </c>
      <c r="L343" s="3"/>
    </row>
    <row r="344" spans="1:12" customFormat="1" ht="37.5" x14ac:dyDescent="0.25">
      <c r="A344" s="80" t="s">
        <v>814</v>
      </c>
      <c r="B344" s="81" t="s">
        <v>13</v>
      </c>
      <c r="C344" s="81" t="s">
        <v>867</v>
      </c>
      <c r="D344" s="81" t="s">
        <v>816</v>
      </c>
      <c r="E344" s="82" t="s">
        <v>817</v>
      </c>
      <c r="F344" s="83" t="s">
        <v>322</v>
      </c>
      <c r="G344" s="91">
        <v>550</v>
      </c>
      <c r="H344" s="37">
        <f t="shared" si="36"/>
        <v>102.04</v>
      </c>
      <c r="I344" s="11">
        <v>56119.47</v>
      </c>
      <c r="J344" s="37">
        <f t="shared" si="37"/>
        <v>107.05</v>
      </c>
      <c r="K344" s="38">
        <f t="shared" si="38"/>
        <v>58877.5</v>
      </c>
      <c r="L344" s="3"/>
    </row>
    <row r="345" spans="1:12" customFormat="1" ht="56.25" x14ac:dyDescent="0.25">
      <c r="A345" s="80" t="s">
        <v>818</v>
      </c>
      <c r="B345" s="81" t="s">
        <v>13</v>
      </c>
      <c r="C345" s="81" t="s">
        <v>870</v>
      </c>
      <c r="D345" s="81" t="s">
        <v>820</v>
      </c>
      <c r="E345" s="82" t="s">
        <v>821</v>
      </c>
      <c r="F345" s="83" t="s">
        <v>308</v>
      </c>
      <c r="G345" s="92">
        <v>5.5</v>
      </c>
      <c r="H345" s="37">
        <f t="shared" si="36"/>
        <v>4270.84</v>
      </c>
      <c r="I345" s="11">
        <v>23489.61</v>
      </c>
      <c r="J345" s="37">
        <f t="shared" si="37"/>
        <v>4480.71</v>
      </c>
      <c r="K345" s="38">
        <f t="shared" si="38"/>
        <v>24643.91</v>
      </c>
      <c r="L345" s="3"/>
    </row>
    <row r="346" spans="1:12" customFormat="1" ht="37.5" x14ac:dyDescent="0.25">
      <c r="A346" s="80" t="s">
        <v>822</v>
      </c>
      <c r="B346" s="81" t="s">
        <v>13</v>
      </c>
      <c r="C346" s="81" t="s">
        <v>872</v>
      </c>
      <c r="D346" s="81" t="s">
        <v>824</v>
      </c>
      <c r="E346" s="82" t="s">
        <v>825</v>
      </c>
      <c r="F346" s="83" t="s">
        <v>308</v>
      </c>
      <c r="G346" s="92">
        <v>5.5</v>
      </c>
      <c r="H346" s="37">
        <f t="shared" si="36"/>
        <v>19701.84</v>
      </c>
      <c r="I346" s="11">
        <v>108360.11</v>
      </c>
      <c r="J346" s="37">
        <f t="shared" si="37"/>
        <v>20670</v>
      </c>
      <c r="K346" s="38">
        <f t="shared" si="38"/>
        <v>113685</v>
      </c>
      <c r="L346" s="3"/>
    </row>
    <row r="347" spans="1:12" customFormat="1" ht="18.75" x14ac:dyDescent="0.25">
      <c r="A347" s="80" t="s">
        <v>826</v>
      </c>
      <c r="B347" s="81" t="s">
        <v>13</v>
      </c>
      <c r="C347" s="81" t="s">
        <v>876</v>
      </c>
      <c r="D347" s="81" t="s">
        <v>828</v>
      </c>
      <c r="E347" s="82" t="s">
        <v>829</v>
      </c>
      <c r="F347" s="83" t="s">
        <v>322</v>
      </c>
      <c r="G347" s="91">
        <v>627</v>
      </c>
      <c r="H347" s="37">
        <f t="shared" si="36"/>
        <v>141.55000000000001</v>
      </c>
      <c r="I347" s="11">
        <v>88753.1</v>
      </c>
      <c r="J347" s="37">
        <f t="shared" si="37"/>
        <v>148.51</v>
      </c>
      <c r="K347" s="38">
        <f t="shared" si="38"/>
        <v>93115.77</v>
      </c>
      <c r="L347" s="3"/>
    </row>
    <row r="348" spans="1:12" customFormat="1" ht="18.75" x14ac:dyDescent="0.25">
      <c r="A348" s="80" t="s">
        <v>830</v>
      </c>
      <c r="B348" s="81" t="s">
        <v>13</v>
      </c>
      <c r="C348" s="81" t="s">
        <v>4677</v>
      </c>
      <c r="D348" s="81" t="s">
        <v>831</v>
      </c>
      <c r="E348" s="82" t="s">
        <v>832</v>
      </c>
      <c r="F348" s="83" t="s">
        <v>322</v>
      </c>
      <c r="G348" s="91">
        <v>638</v>
      </c>
      <c r="H348" s="37">
        <f t="shared" si="36"/>
        <v>167.31</v>
      </c>
      <c r="I348" s="11">
        <v>106741.61</v>
      </c>
      <c r="J348" s="37">
        <f t="shared" si="37"/>
        <v>175.53</v>
      </c>
      <c r="K348" s="38">
        <f t="shared" si="38"/>
        <v>111988.14</v>
      </c>
      <c r="L348" s="3"/>
    </row>
    <row r="349" spans="1:12" customFormat="1" ht="56.25" x14ac:dyDescent="0.25">
      <c r="A349" s="80" t="s">
        <v>833</v>
      </c>
      <c r="B349" s="81" t="s">
        <v>13</v>
      </c>
      <c r="C349" s="81" t="s">
        <v>880</v>
      </c>
      <c r="D349" s="81" t="s">
        <v>835</v>
      </c>
      <c r="E349" s="82" t="s">
        <v>836</v>
      </c>
      <c r="F349" s="83" t="s">
        <v>453</v>
      </c>
      <c r="G349" s="85">
        <v>1.256</v>
      </c>
      <c r="H349" s="37">
        <f t="shared" si="36"/>
        <v>146775.53</v>
      </c>
      <c r="I349" s="11">
        <v>184350.07</v>
      </c>
      <c r="J349" s="37">
        <f t="shared" si="37"/>
        <v>153988.14000000001</v>
      </c>
      <c r="K349" s="38">
        <f t="shared" si="38"/>
        <v>193409.1</v>
      </c>
      <c r="L349" s="3"/>
    </row>
    <row r="350" spans="1:12" customFormat="1" ht="37.5" x14ac:dyDescent="0.25">
      <c r="A350" s="80" t="s">
        <v>837</v>
      </c>
      <c r="B350" s="81" t="s">
        <v>13</v>
      </c>
      <c r="C350" s="81" t="s">
        <v>884</v>
      </c>
      <c r="D350" s="81" t="s">
        <v>803</v>
      </c>
      <c r="E350" s="82" t="s">
        <v>804</v>
      </c>
      <c r="F350" s="83" t="s">
        <v>22</v>
      </c>
      <c r="G350" s="84">
        <v>0.64056000000000002</v>
      </c>
      <c r="H350" s="37">
        <f t="shared" si="36"/>
        <v>8275.6</v>
      </c>
      <c r="I350" s="11">
        <v>5301.02</v>
      </c>
      <c r="J350" s="37">
        <f t="shared" si="37"/>
        <v>8682.27</v>
      </c>
      <c r="K350" s="38">
        <f t="shared" si="38"/>
        <v>5561.51</v>
      </c>
      <c r="L350" s="3"/>
    </row>
    <row r="351" spans="1:12" customFormat="1" ht="18.75" x14ac:dyDescent="0.25">
      <c r="A351" s="80" t="s">
        <v>839</v>
      </c>
      <c r="B351" s="81" t="s">
        <v>13</v>
      </c>
      <c r="C351" s="81" t="s">
        <v>4678</v>
      </c>
      <c r="D351" s="81" t="s">
        <v>828</v>
      </c>
      <c r="E351" s="82" t="s">
        <v>829</v>
      </c>
      <c r="F351" s="83" t="s">
        <v>322</v>
      </c>
      <c r="G351" s="85">
        <v>237.38399999999999</v>
      </c>
      <c r="H351" s="37">
        <f t="shared" si="36"/>
        <v>141.55000000000001</v>
      </c>
      <c r="I351" s="11">
        <v>33602.18</v>
      </c>
      <c r="J351" s="37">
        <f t="shared" si="37"/>
        <v>148.51</v>
      </c>
      <c r="K351" s="38">
        <f t="shared" si="38"/>
        <v>35253.9</v>
      </c>
      <c r="L351" s="3"/>
    </row>
    <row r="352" spans="1:12" customFormat="1" ht="56.25" x14ac:dyDescent="0.25">
      <c r="A352" s="80" t="s">
        <v>840</v>
      </c>
      <c r="B352" s="81" t="s">
        <v>13</v>
      </c>
      <c r="C352" s="81" t="s">
        <v>888</v>
      </c>
      <c r="D352" s="81" t="s">
        <v>842</v>
      </c>
      <c r="E352" s="82" t="s">
        <v>843</v>
      </c>
      <c r="F352" s="83" t="s">
        <v>308</v>
      </c>
      <c r="G352" s="84">
        <v>0.54008</v>
      </c>
      <c r="H352" s="37">
        <f t="shared" si="36"/>
        <v>193707.91</v>
      </c>
      <c r="I352" s="11">
        <v>104617.77</v>
      </c>
      <c r="J352" s="37">
        <f t="shared" si="37"/>
        <v>203226.8</v>
      </c>
      <c r="K352" s="38">
        <f t="shared" si="38"/>
        <v>109758.73</v>
      </c>
      <c r="L352" s="3"/>
    </row>
    <row r="353" spans="1:12" customFormat="1" ht="18.75" x14ac:dyDescent="0.25">
      <c r="A353" s="87"/>
      <c r="B353" s="87"/>
      <c r="C353" s="272" t="s">
        <v>844</v>
      </c>
      <c r="D353" s="273"/>
      <c r="E353" s="274"/>
      <c r="F353" s="88"/>
      <c r="G353" s="88"/>
      <c r="H353" s="37"/>
      <c r="I353" s="11"/>
      <c r="J353" s="37"/>
      <c r="K353" s="38"/>
      <c r="L353" s="3"/>
    </row>
    <row r="354" spans="1:12" customFormat="1" ht="18.75" x14ac:dyDescent="0.25">
      <c r="A354" s="80" t="s">
        <v>845</v>
      </c>
      <c r="B354" s="81" t="s">
        <v>13</v>
      </c>
      <c r="C354" s="81" t="s">
        <v>896</v>
      </c>
      <c r="D354" s="81" t="s">
        <v>793</v>
      </c>
      <c r="E354" s="82" t="s">
        <v>794</v>
      </c>
      <c r="F354" s="83" t="s">
        <v>22</v>
      </c>
      <c r="G354" s="92">
        <v>1.5</v>
      </c>
      <c r="H354" s="37">
        <f t="shared" ref="H354" si="39">ROUND(I354/G354,2)</f>
        <v>3863.33</v>
      </c>
      <c r="I354" s="98">
        <v>5794.99</v>
      </c>
      <c r="J354" s="37">
        <f>ROUND(H354*M$17*N$17*O$17,2)</f>
        <v>4053.18</v>
      </c>
      <c r="K354" s="38">
        <f>ROUND(J354*G354,2)</f>
        <v>6079.77</v>
      </c>
      <c r="L354" s="3"/>
    </row>
    <row r="355" spans="1:12" customFormat="1" ht="37.5" x14ac:dyDescent="0.25">
      <c r="A355" s="80" t="s">
        <v>847</v>
      </c>
      <c r="B355" s="81" t="s">
        <v>13</v>
      </c>
      <c r="C355" s="81" t="s">
        <v>900</v>
      </c>
      <c r="D355" s="81" t="s">
        <v>795</v>
      </c>
      <c r="E355" s="82" t="s">
        <v>796</v>
      </c>
      <c r="F355" s="83" t="s">
        <v>22</v>
      </c>
      <c r="G355" s="85">
        <v>1.5449999999999999</v>
      </c>
      <c r="H355" s="37">
        <f t="shared" si="36"/>
        <v>1602.32</v>
      </c>
      <c r="I355" s="11">
        <v>2475.59</v>
      </c>
      <c r="J355" s="37">
        <f t="shared" si="37"/>
        <v>1681.06</v>
      </c>
      <c r="K355" s="38">
        <f t="shared" si="38"/>
        <v>2597.2399999999998</v>
      </c>
      <c r="L355" s="3"/>
    </row>
    <row r="356" spans="1:12" customFormat="1" ht="37.5" x14ac:dyDescent="0.25">
      <c r="A356" s="80" t="s">
        <v>849</v>
      </c>
      <c r="B356" s="81" t="s">
        <v>13</v>
      </c>
      <c r="C356" s="81" t="s">
        <v>911</v>
      </c>
      <c r="D356" s="81" t="s">
        <v>800</v>
      </c>
      <c r="E356" s="82" t="s">
        <v>801</v>
      </c>
      <c r="F356" s="83" t="s">
        <v>308</v>
      </c>
      <c r="G356" s="90">
        <v>0.15</v>
      </c>
      <c r="H356" s="37">
        <f t="shared" si="36"/>
        <v>35675</v>
      </c>
      <c r="I356" s="11">
        <v>5351.25</v>
      </c>
      <c r="J356" s="37">
        <f t="shared" si="37"/>
        <v>37428.080000000002</v>
      </c>
      <c r="K356" s="38">
        <f t="shared" si="38"/>
        <v>5614.21</v>
      </c>
      <c r="L356" s="3"/>
    </row>
    <row r="357" spans="1:12" customFormat="1" ht="37.5" x14ac:dyDescent="0.25">
      <c r="A357" s="80" t="s">
        <v>851</v>
      </c>
      <c r="B357" s="81" t="s">
        <v>13</v>
      </c>
      <c r="C357" s="81" t="s">
        <v>914</v>
      </c>
      <c r="D357" s="81" t="s">
        <v>803</v>
      </c>
      <c r="E357" s="82" t="s">
        <v>804</v>
      </c>
      <c r="F357" s="83" t="s">
        <v>22</v>
      </c>
      <c r="G357" s="86">
        <v>0.22950000000000001</v>
      </c>
      <c r="H357" s="37">
        <f t="shared" si="36"/>
        <v>8275.6</v>
      </c>
      <c r="I357" s="11">
        <v>1899.25</v>
      </c>
      <c r="J357" s="37">
        <f t="shared" si="37"/>
        <v>8682.27</v>
      </c>
      <c r="K357" s="38">
        <f t="shared" si="38"/>
        <v>1992.58</v>
      </c>
      <c r="L357" s="3"/>
    </row>
    <row r="358" spans="1:12" customFormat="1" ht="56.25" x14ac:dyDescent="0.25">
      <c r="A358" s="80" t="s">
        <v>853</v>
      </c>
      <c r="B358" s="81" t="s">
        <v>13</v>
      </c>
      <c r="C358" s="81" t="s">
        <v>919</v>
      </c>
      <c r="D358" s="81" t="s">
        <v>807</v>
      </c>
      <c r="E358" s="82" t="s">
        <v>808</v>
      </c>
      <c r="F358" s="83" t="s">
        <v>308</v>
      </c>
      <c r="G358" s="90">
        <v>0.15</v>
      </c>
      <c r="H358" s="37">
        <f t="shared" si="36"/>
        <v>29964.67</v>
      </c>
      <c r="I358" s="11">
        <v>4494.7</v>
      </c>
      <c r="J358" s="37">
        <f t="shared" si="37"/>
        <v>31437.15</v>
      </c>
      <c r="K358" s="38">
        <f t="shared" si="38"/>
        <v>4715.57</v>
      </c>
      <c r="L358" s="3"/>
    </row>
    <row r="359" spans="1:12" customFormat="1" ht="37.5" x14ac:dyDescent="0.25">
      <c r="A359" s="80" t="s">
        <v>855</v>
      </c>
      <c r="B359" s="81" t="s">
        <v>13</v>
      </c>
      <c r="C359" s="81" t="s">
        <v>922</v>
      </c>
      <c r="D359" s="81" t="s">
        <v>803</v>
      </c>
      <c r="E359" s="82" t="s">
        <v>804</v>
      </c>
      <c r="F359" s="83" t="s">
        <v>22</v>
      </c>
      <c r="G359" s="86">
        <v>0.38250000000000001</v>
      </c>
      <c r="H359" s="37">
        <f t="shared" si="36"/>
        <v>8275.7099999999991</v>
      </c>
      <c r="I359" s="11">
        <v>3165.46</v>
      </c>
      <c r="J359" s="37">
        <f t="shared" si="37"/>
        <v>8682.3799999999992</v>
      </c>
      <c r="K359" s="38">
        <f t="shared" si="38"/>
        <v>3321.01</v>
      </c>
      <c r="L359" s="3"/>
    </row>
    <row r="360" spans="1:12" customFormat="1" ht="56.25" x14ac:dyDescent="0.25">
      <c r="A360" s="80" t="s">
        <v>857</v>
      </c>
      <c r="B360" s="81" t="s">
        <v>13</v>
      </c>
      <c r="C360" s="81" t="s">
        <v>925</v>
      </c>
      <c r="D360" s="81" t="s">
        <v>820</v>
      </c>
      <c r="E360" s="82" t="s">
        <v>821</v>
      </c>
      <c r="F360" s="83" t="s">
        <v>308</v>
      </c>
      <c r="G360" s="90">
        <v>0.15</v>
      </c>
      <c r="H360" s="37">
        <f t="shared" si="36"/>
        <v>4269.07</v>
      </c>
      <c r="I360" s="11">
        <v>640.36</v>
      </c>
      <c r="J360" s="37">
        <f t="shared" si="37"/>
        <v>4478.8500000000004</v>
      </c>
      <c r="K360" s="38">
        <f t="shared" si="38"/>
        <v>671.83</v>
      </c>
      <c r="L360" s="3"/>
    </row>
    <row r="361" spans="1:12" customFormat="1" ht="37.5" x14ac:dyDescent="0.25">
      <c r="A361" s="80" t="s">
        <v>859</v>
      </c>
      <c r="B361" s="81" t="s">
        <v>13</v>
      </c>
      <c r="C361" s="81" t="s">
        <v>930</v>
      </c>
      <c r="D361" s="81" t="s">
        <v>824</v>
      </c>
      <c r="E361" s="82" t="s">
        <v>825</v>
      </c>
      <c r="F361" s="83" t="s">
        <v>308</v>
      </c>
      <c r="G361" s="90">
        <v>0.15</v>
      </c>
      <c r="H361" s="37">
        <f t="shared" si="36"/>
        <v>19697.47</v>
      </c>
      <c r="I361" s="11">
        <v>2954.62</v>
      </c>
      <c r="J361" s="37">
        <f t="shared" si="37"/>
        <v>20665.41</v>
      </c>
      <c r="K361" s="38">
        <f t="shared" si="38"/>
        <v>3099.81</v>
      </c>
      <c r="L361" s="3"/>
    </row>
    <row r="362" spans="1:12" customFormat="1" ht="18.75" x14ac:dyDescent="0.25">
      <c r="A362" s="80" t="s">
        <v>861</v>
      </c>
      <c r="B362" s="81" t="s">
        <v>13</v>
      </c>
      <c r="C362" s="81" t="s">
        <v>934</v>
      </c>
      <c r="D362" s="81" t="s">
        <v>828</v>
      </c>
      <c r="E362" s="82" t="s">
        <v>829</v>
      </c>
      <c r="F362" s="83" t="s">
        <v>322</v>
      </c>
      <c r="G362" s="92">
        <v>17.100000000000001</v>
      </c>
      <c r="H362" s="37">
        <f t="shared" si="36"/>
        <v>141.55000000000001</v>
      </c>
      <c r="I362" s="11">
        <v>2420.54</v>
      </c>
      <c r="J362" s="37">
        <f t="shared" si="37"/>
        <v>148.51</v>
      </c>
      <c r="K362" s="38">
        <f t="shared" si="38"/>
        <v>2539.52</v>
      </c>
      <c r="L362" s="3"/>
    </row>
    <row r="363" spans="1:12" customFormat="1" ht="18.75" x14ac:dyDescent="0.25">
      <c r="A363" s="80" t="s">
        <v>863</v>
      </c>
      <c r="B363" s="81" t="s">
        <v>13</v>
      </c>
      <c r="C363" s="81" t="s">
        <v>4679</v>
      </c>
      <c r="D363" s="81" t="s">
        <v>831</v>
      </c>
      <c r="E363" s="82" t="s">
        <v>832</v>
      </c>
      <c r="F363" s="83" t="s">
        <v>322</v>
      </c>
      <c r="G363" s="92">
        <v>17.399999999999999</v>
      </c>
      <c r="H363" s="37">
        <f t="shared" si="36"/>
        <v>167.31</v>
      </c>
      <c r="I363" s="11">
        <v>2911.15</v>
      </c>
      <c r="J363" s="37">
        <f t="shared" si="37"/>
        <v>175.53</v>
      </c>
      <c r="K363" s="38">
        <f t="shared" si="38"/>
        <v>3054.22</v>
      </c>
      <c r="L363" s="3"/>
    </row>
    <row r="364" spans="1:12" customFormat="1" ht="56.25" x14ac:dyDescent="0.25">
      <c r="A364" s="80" t="s">
        <v>864</v>
      </c>
      <c r="B364" s="81" t="s">
        <v>13</v>
      </c>
      <c r="C364" s="81" t="s">
        <v>938</v>
      </c>
      <c r="D364" s="81" t="s">
        <v>835</v>
      </c>
      <c r="E364" s="82" t="s">
        <v>836</v>
      </c>
      <c r="F364" s="83" t="s">
        <v>453</v>
      </c>
      <c r="G364" s="85">
        <v>0.114</v>
      </c>
      <c r="H364" s="37">
        <f t="shared" si="36"/>
        <v>146766.84</v>
      </c>
      <c r="I364" s="11">
        <v>16731.419999999998</v>
      </c>
      <c r="J364" s="37">
        <f t="shared" si="37"/>
        <v>153979.01999999999</v>
      </c>
      <c r="K364" s="38">
        <f t="shared" si="38"/>
        <v>17553.61</v>
      </c>
      <c r="L364" s="3"/>
    </row>
    <row r="365" spans="1:12" customFormat="1" ht="37.5" x14ac:dyDescent="0.25">
      <c r="A365" s="80" t="s">
        <v>866</v>
      </c>
      <c r="B365" s="81" t="s">
        <v>13</v>
      </c>
      <c r="C365" s="81" t="s">
        <v>4680</v>
      </c>
      <c r="D365" s="81" t="s">
        <v>803</v>
      </c>
      <c r="E365" s="82" t="s">
        <v>804</v>
      </c>
      <c r="F365" s="83" t="s">
        <v>22</v>
      </c>
      <c r="G365" s="86">
        <v>5.8099999999999999E-2</v>
      </c>
      <c r="H365" s="37">
        <f t="shared" si="36"/>
        <v>8275.2199999999993</v>
      </c>
      <c r="I365" s="11">
        <v>480.79</v>
      </c>
      <c r="J365" s="37">
        <f t="shared" si="37"/>
        <v>8681.8700000000008</v>
      </c>
      <c r="K365" s="38">
        <f t="shared" si="38"/>
        <v>504.42</v>
      </c>
      <c r="L365" s="3"/>
    </row>
    <row r="366" spans="1:12" customFormat="1" ht="18.75" x14ac:dyDescent="0.25">
      <c r="A366" s="80" t="s">
        <v>868</v>
      </c>
      <c r="B366" s="81" t="s">
        <v>13</v>
      </c>
      <c r="C366" s="81" t="s">
        <v>4681</v>
      </c>
      <c r="D366" s="81" t="s">
        <v>828</v>
      </c>
      <c r="E366" s="82" t="s">
        <v>829</v>
      </c>
      <c r="F366" s="83" t="s">
        <v>322</v>
      </c>
      <c r="G366" s="90">
        <v>21.55</v>
      </c>
      <c r="H366" s="37">
        <f t="shared" si="36"/>
        <v>141.55000000000001</v>
      </c>
      <c r="I366" s="11">
        <v>3050.45</v>
      </c>
      <c r="J366" s="37">
        <f t="shared" si="37"/>
        <v>148.51</v>
      </c>
      <c r="K366" s="38">
        <f t="shared" si="38"/>
        <v>3200.39</v>
      </c>
      <c r="L366" s="3"/>
    </row>
    <row r="367" spans="1:12" customFormat="1" ht="56.25" x14ac:dyDescent="0.25">
      <c r="A367" s="80" t="s">
        <v>869</v>
      </c>
      <c r="B367" s="81" t="s">
        <v>13</v>
      </c>
      <c r="C367" s="81" t="s">
        <v>940</v>
      </c>
      <c r="D367" s="81" t="s">
        <v>842</v>
      </c>
      <c r="E367" s="82" t="s">
        <v>843</v>
      </c>
      <c r="F367" s="83" t="s">
        <v>308</v>
      </c>
      <c r="G367" s="84">
        <v>4.9020000000000001E-2</v>
      </c>
      <c r="H367" s="37">
        <f t="shared" si="36"/>
        <v>193705.22</v>
      </c>
      <c r="I367" s="11">
        <v>9495.43</v>
      </c>
      <c r="J367" s="37">
        <f t="shared" si="37"/>
        <v>203223.97</v>
      </c>
      <c r="K367" s="38">
        <f t="shared" si="38"/>
        <v>9962.0400000000009</v>
      </c>
      <c r="L367" s="3"/>
    </row>
    <row r="368" spans="1:12" customFormat="1" ht="37.5" x14ac:dyDescent="0.25">
      <c r="A368" s="80" t="s">
        <v>871</v>
      </c>
      <c r="B368" s="81" t="s">
        <v>13</v>
      </c>
      <c r="C368" s="81" t="s">
        <v>957</v>
      </c>
      <c r="D368" s="81" t="s">
        <v>873</v>
      </c>
      <c r="E368" s="82" t="s">
        <v>874</v>
      </c>
      <c r="F368" s="83" t="s">
        <v>448</v>
      </c>
      <c r="G368" s="91">
        <v>1</v>
      </c>
      <c r="H368" s="37">
        <f t="shared" si="36"/>
        <v>227.54</v>
      </c>
      <c r="I368" s="11">
        <v>227.54</v>
      </c>
      <c r="J368" s="37">
        <f t="shared" si="37"/>
        <v>238.72</v>
      </c>
      <c r="K368" s="38">
        <f t="shared" si="38"/>
        <v>238.72</v>
      </c>
      <c r="L368" s="3"/>
    </row>
    <row r="369" spans="1:12" customFormat="1" ht="18.75" x14ac:dyDescent="0.25">
      <c r="A369" s="80" t="s">
        <v>875</v>
      </c>
      <c r="B369" s="81" t="s">
        <v>13</v>
      </c>
      <c r="C369" s="81" t="s">
        <v>961</v>
      </c>
      <c r="D369" s="81" t="s">
        <v>877</v>
      </c>
      <c r="E369" s="82" t="s">
        <v>878</v>
      </c>
      <c r="F369" s="83" t="s">
        <v>448</v>
      </c>
      <c r="G369" s="91">
        <v>1</v>
      </c>
      <c r="H369" s="37">
        <f t="shared" si="36"/>
        <v>794.36</v>
      </c>
      <c r="I369" s="11">
        <v>794.36</v>
      </c>
      <c r="J369" s="37">
        <f t="shared" si="37"/>
        <v>833.4</v>
      </c>
      <c r="K369" s="38">
        <f t="shared" si="38"/>
        <v>833.4</v>
      </c>
      <c r="L369" s="3"/>
    </row>
    <row r="370" spans="1:12" customFormat="1" ht="37.5" x14ac:dyDescent="0.25">
      <c r="A370" s="80" t="s">
        <v>879</v>
      </c>
      <c r="B370" s="81" t="s">
        <v>13</v>
      </c>
      <c r="C370" s="81" t="s">
        <v>965</v>
      </c>
      <c r="D370" s="81" t="s">
        <v>881</v>
      </c>
      <c r="E370" s="82" t="s">
        <v>882</v>
      </c>
      <c r="F370" s="83" t="s">
        <v>458</v>
      </c>
      <c r="G370" s="92">
        <v>3.9</v>
      </c>
      <c r="H370" s="37">
        <f t="shared" si="36"/>
        <v>227.99</v>
      </c>
      <c r="I370" s="11">
        <v>889.18</v>
      </c>
      <c r="J370" s="37">
        <f t="shared" si="37"/>
        <v>239.19</v>
      </c>
      <c r="K370" s="38">
        <f t="shared" si="38"/>
        <v>932.84</v>
      </c>
      <c r="L370" s="3"/>
    </row>
    <row r="371" spans="1:12" customFormat="1" ht="56.25" x14ac:dyDescent="0.25">
      <c r="A371" s="80" t="s">
        <v>883</v>
      </c>
      <c r="B371" s="81" t="s">
        <v>13</v>
      </c>
      <c r="C371" s="81" t="s">
        <v>967</v>
      </c>
      <c r="D371" s="81" t="s">
        <v>885</v>
      </c>
      <c r="E371" s="82" t="s">
        <v>886</v>
      </c>
      <c r="F371" s="83" t="s">
        <v>458</v>
      </c>
      <c r="G371" s="92">
        <v>3.9</v>
      </c>
      <c r="H371" s="37">
        <f t="shared" si="36"/>
        <v>455.23</v>
      </c>
      <c r="I371" s="11">
        <v>1775.4</v>
      </c>
      <c r="J371" s="37">
        <f t="shared" si="37"/>
        <v>477.6</v>
      </c>
      <c r="K371" s="38">
        <f t="shared" si="38"/>
        <v>1862.64</v>
      </c>
      <c r="L371" s="3"/>
    </row>
    <row r="372" spans="1:12" customFormat="1" ht="56.25" x14ac:dyDescent="0.25">
      <c r="A372" s="80" t="s">
        <v>887</v>
      </c>
      <c r="B372" s="81" t="s">
        <v>13</v>
      </c>
      <c r="C372" s="81" t="s">
        <v>972</v>
      </c>
      <c r="D372" s="81" t="s">
        <v>889</v>
      </c>
      <c r="E372" s="82" t="s">
        <v>890</v>
      </c>
      <c r="F372" s="83" t="s">
        <v>22</v>
      </c>
      <c r="G372" s="86">
        <v>0.1482</v>
      </c>
      <c r="H372" s="37">
        <f t="shared" si="36"/>
        <v>7514.44</v>
      </c>
      <c r="I372" s="11">
        <v>1113.6400000000001</v>
      </c>
      <c r="J372" s="37">
        <f t="shared" si="37"/>
        <v>7883.7</v>
      </c>
      <c r="K372" s="38">
        <f t="shared" si="38"/>
        <v>1168.3599999999999</v>
      </c>
      <c r="L372" s="3"/>
    </row>
    <row r="373" spans="1:12" customFormat="1" ht="37.5" x14ac:dyDescent="0.25">
      <c r="A373" s="80" t="s">
        <v>891</v>
      </c>
      <c r="B373" s="81" t="s">
        <v>13</v>
      </c>
      <c r="C373" s="81" t="s">
        <v>976</v>
      </c>
      <c r="D373" s="81" t="s">
        <v>892</v>
      </c>
      <c r="E373" s="82" t="s">
        <v>893</v>
      </c>
      <c r="F373" s="83" t="s">
        <v>671</v>
      </c>
      <c r="G373" s="86">
        <v>2.8899999999999999E-2</v>
      </c>
      <c r="H373" s="37">
        <f t="shared" si="36"/>
        <v>27360.9</v>
      </c>
      <c r="I373" s="11">
        <v>790.73</v>
      </c>
      <c r="J373" s="37">
        <f t="shared" si="37"/>
        <v>28705.43</v>
      </c>
      <c r="K373" s="38">
        <f t="shared" si="38"/>
        <v>829.59</v>
      </c>
      <c r="L373" s="3"/>
    </row>
    <row r="374" spans="1:12" customFormat="1" ht="18.75" x14ac:dyDescent="0.25">
      <c r="A374" s="87"/>
      <c r="B374" s="87"/>
      <c r="C374" s="272" t="s">
        <v>894</v>
      </c>
      <c r="D374" s="273"/>
      <c r="E374" s="274"/>
      <c r="F374" s="88"/>
      <c r="G374" s="88"/>
      <c r="H374" s="37"/>
      <c r="I374" s="11"/>
      <c r="J374" s="37"/>
      <c r="K374" s="38"/>
      <c r="L374" s="3"/>
    </row>
    <row r="375" spans="1:12" customFormat="1" ht="37.5" x14ac:dyDescent="0.25">
      <c r="A375" s="80" t="s">
        <v>895</v>
      </c>
      <c r="B375" s="81" t="s">
        <v>13</v>
      </c>
      <c r="C375" s="81" t="s">
        <v>983</v>
      </c>
      <c r="D375" s="81" t="s">
        <v>897</v>
      </c>
      <c r="E375" s="82" t="s">
        <v>898</v>
      </c>
      <c r="F375" s="83" t="s">
        <v>308</v>
      </c>
      <c r="G375" s="90">
        <v>0.42</v>
      </c>
      <c r="H375" s="37">
        <f t="shared" ref="H375" si="40">ROUND(I375/G375,2)</f>
        <v>50157.120000000003</v>
      </c>
      <c r="I375" s="98">
        <v>21065.99</v>
      </c>
      <c r="J375" s="37">
        <f>ROUND(H375*M$17*N$17*O$17,2)</f>
        <v>52621.86</v>
      </c>
      <c r="K375" s="38">
        <f>ROUND(J375*G375,2)</f>
        <v>22101.18</v>
      </c>
      <c r="L375" s="3"/>
    </row>
    <row r="376" spans="1:12" customFormat="1" ht="18.75" x14ac:dyDescent="0.25">
      <c r="A376" s="80" t="s">
        <v>899</v>
      </c>
      <c r="B376" s="81" t="s">
        <v>13</v>
      </c>
      <c r="C376" s="81" t="s">
        <v>987</v>
      </c>
      <c r="D376" s="81" t="s">
        <v>901</v>
      </c>
      <c r="E376" s="82" t="s">
        <v>902</v>
      </c>
      <c r="F376" s="83" t="s">
        <v>322</v>
      </c>
      <c r="G376" s="90">
        <v>51.24</v>
      </c>
      <c r="H376" s="37">
        <f t="shared" si="36"/>
        <v>567.88</v>
      </c>
      <c r="I376" s="11">
        <v>29098.080000000002</v>
      </c>
      <c r="J376" s="37">
        <f t="shared" si="37"/>
        <v>595.79</v>
      </c>
      <c r="K376" s="38">
        <f t="shared" si="38"/>
        <v>30528.28</v>
      </c>
      <c r="L376" s="3"/>
    </row>
    <row r="377" spans="1:12" customFormat="1" ht="18.75" x14ac:dyDescent="0.25">
      <c r="A377" s="80" t="s">
        <v>903</v>
      </c>
      <c r="B377" s="81" t="s">
        <v>13</v>
      </c>
      <c r="C377" s="81" t="s">
        <v>991</v>
      </c>
      <c r="D377" s="81" t="s">
        <v>904</v>
      </c>
      <c r="E377" s="82" t="s">
        <v>905</v>
      </c>
      <c r="F377" s="83" t="s">
        <v>458</v>
      </c>
      <c r="G377" s="91">
        <v>178</v>
      </c>
      <c r="H377" s="37">
        <f t="shared" si="36"/>
        <v>92.11</v>
      </c>
      <c r="I377" s="11">
        <v>16395.060000000001</v>
      </c>
      <c r="J377" s="37">
        <f t="shared" si="37"/>
        <v>96.64</v>
      </c>
      <c r="K377" s="38">
        <f t="shared" si="38"/>
        <v>17201.919999999998</v>
      </c>
      <c r="L377" s="3"/>
    </row>
    <row r="378" spans="1:12" customFormat="1" ht="37.5" x14ac:dyDescent="0.25">
      <c r="A378" s="80" t="s">
        <v>906</v>
      </c>
      <c r="B378" s="81" t="s">
        <v>13</v>
      </c>
      <c r="C378" s="81" t="s">
        <v>4682</v>
      </c>
      <c r="D378" s="81" t="s">
        <v>907</v>
      </c>
      <c r="E378" s="82" t="s">
        <v>908</v>
      </c>
      <c r="F378" s="83" t="s">
        <v>458</v>
      </c>
      <c r="G378" s="91">
        <v>126</v>
      </c>
      <c r="H378" s="37">
        <f t="shared" si="36"/>
        <v>172.71</v>
      </c>
      <c r="I378" s="11">
        <v>21761.85</v>
      </c>
      <c r="J378" s="37">
        <f t="shared" si="37"/>
        <v>181.2</v>
      </c>
      <c r="K378" s="38">
        <f t="shared" si="38"/>
        <v>22831.200000000001</v>
      </c>
      <c r="L378" s="3"/>
    </row>
    <row r="379" spans="1:12" customFormat="1" ht="18.75" x14ac:dyDescent="0.25">
      <c r="A379" s="93" t="s">
        <v>76</v>
      </c>
      <c r="B379" s="278" t="s">
        <v>4683</v>
      </c>
      <c r="C379" s="278"/>
      <c r="D379" s="278"/>
      <c r="E379" s="94" t="s">
        <v>909</v>
      </c>
      <c r="F379" s="95"/>
      <c r="G379" s="96"/>
      <c r="H379" s="37"/>
      <c r="I379" s="11"/>
      <c r="J379" s="37"/>
      <c r="K379" s="38"/>
      <c r="L379" s="3"/>
    </row>
    <row r="380" spans="1:12" customFormat="1" ht="18.75" x14ac:dyDescent="0.25">
      <c r="A380" s="87"/>
      <c r="B380" s="87"/>
      <c r="C380" s="272" t="s">
        <v>910</v>
      </c>
      <c r="D380" s="273"/>
      <c r="E380" s="274"/>
      <c r="F380" s="88"/>
      <c r="G380" s="88"/>
      <c r="H380" s="37"/>
      <c r="I380" s="11"/>
      <c r="J380" s="37"/>
      <c r="K380" s="38"/>
      <c r="L380" s="3"/>
    </row>
    <row r="381" spans="1:12" customFormat="1" ht="75" x14ac:dyDescent="0.25">
      <c r="A381" s="80" t="s">
        <v>78</v>
      </c>
      <c r="B381" s="81" t="s">
        <v>13</v>
      </c>
      <c r="C381" s="81" t="s">
        <v>994</v>
      </c>
      <c r="D381" s="81" t="s">
        <v>912</v>
      </c>
      <c r="E381" s="82" t="s">
        <v>913</v>
      </c>
      <c r="F381" s="83" t="s">
        <v>308</v>
      </c>
      <c r="G381" s="89">
        <v>0.66290800000000005</v>
      </c>
      <c r="H381" s="37">
        <f t="shared" ref="H381" si="41">ROUND(I381/G381,2)</f>
        <v>339685.1</v>
      </c>
      <c r="I381" s="98">
        <v>225179.97</v>
      </c>
      <c r="J381" s="37">
        <f t="shared" ref="J381" si="42">ROUND(H381*M$17*N$17*O$17,2)</f>
        <v>356377.36</v>
      </c>
      <c r="K381" s="38">
        <f t="shared" ref="K381" si="43">ROUND(J381*G381,2)</f>
        <v>236245.4</v>
      </c>
      <c r="L381" s="3"/>
    </row>
    <row r="382" spans="1:12" customFormat="1" ht="56.25" x14ac:dyDescent="0.25">
      <c r="A382" s="80" t="s">
        <v>81</v>
      </c>
      <c r="B382" s="81" t="s">
        <v>13</v>
      </c>
      <c r="C382" s="81" t="s">
        <v>998</v>
      </c>
      <c r="D382" s="81" t="s">
        <v>915</v>
      </c>
      <c r="E382" s="82" t="s">
        <v>916</v>
      </c>
      <c r="F382" s="83" t="s">
        <v>322</v>
      </c>
      <c r="G382" s="90">
        <v>40.770000000000003</v>
      </c>
      <c r="H382" s="37">
        <f t="shared" si="36"/>
        <v>35107.35</v>
      </c>
      <c r="I382" s="11">
        <v>1431326.84</v>
      </c>
      <c r="J382" s="37">
        <f t="shared" si="37"/>
        <v>36832.54</v>
      </c>
      <c r="K382" s="38">
        <f t="shared" si="38"/>
        <v>1501662.66</v>
      </c>
      <c r="L382" s="3"/>
    </row>
    <row r="383" spans="1:12" customFormat="1" ht="56.25" x14ac:dyDescent="0.25">
      <c r="A383" s="80" t="s">
        <v>83</v>
      </c>
      <c r="B383" s="81" t="s">
        <v>13</v>
      </c>
      <c r="C383" s="81" t="s">
        <v>4684</v>
      </c>
      <c r="D383" s="81" t="s">
        <v>917</v>
      </c>
      <c r="E383" s="82" t="s">
        <v>918</v>
      </c>
      <c r="F383" s="83" t="s">
        <v>322</v>
      </c>
      <c r="G383" s="86">
        <v>25.520800000000001</v>
      </c>
      <c r="H383" s="37">
        <f t="shared" si="36"/>
        <v>45039.68</v>
      </c>
      <c r="I383" s="11">
        <v>1149448.74</v>
      </c>
      <c r="J383" s="37">
        <f t="shared" si="37"/>
        <v>47252.95</v>
      </c>
      <c r="K383" s="38">
        <f t="shared" si="38"/>
        <v>1205933.0900000001</v>
      </c>
      <c r="L383" s="3"/>
    </row>
    <row r="384" spans="1:12" customFormat="1" ht="93.75" x14ac:dyDescent="0.25">
      <c r="A384" s="80" t="s">
        <v>85</v>
      </c>
      <c r="B384" s="81" t="s">
        <v>13</v>
      </c>
      <c r="C384" s="81" t="s">
        <v>1003</v>
      </c>
      <c r="D384" s="81" t="s">
        <v>920</v>
      </c>
      <c r="E384" s="82" t="s">
        <v>921</v>
      </c>
      <c r="F384" s="83" t="s">
        <v>308</v>
      </c>
      <c r="G384" s="89">
        <v>1.8699840000000001</v>
      </c>
      <c r="H384" s="37">
        <f t="shared" si="36"/>
        <v>231448.49</v>
      </c>
      <c r="I384" s="11">
        <v>432804.98</v>
      </c>
      <c r="J384" s="37">
        <f t="shared" si="37"/>
        <v>242821.96</v>
      </c>
      <c r="K384" s="38">
        <f t="shared" si="38"/>
        <v>454073.18</v>
      </c>
      <c r="L384" s="3"/>
    </row>
    <row r="385" spans="1:12" customFormat="1" ht="56.25" x14ac:dyDescent="0.25">
      <c r="A385" s="80" t="s">
        <v>87</v>
      </c>
      <c r="B385" s="81" t="s">
        <v>13</v>
      </c>
      <c r="C385" s="81" t="s">
        <v>1007</v>
      </c>
      <c r="D385" s="81" t="s">
        <v>923</v>
      </c>
      <c r="E385" s="82" t="s">
        <v>924</v>
      </c>
      <c r="F385" s="83" t="s">
        <v>322</v>
      </c>
      <c r="G385" s="86">
        <v>186.9984</v>
      </c>
      <c r="H385" s="37">
        <f t="shared" si="36"/>
        <v>23781.23</v>
      </c>
      <c r="I385" s="11">
        <v>4447051.5</v>
      </c>
      <c r="J385" s="37">
        <f t="shared" si="37"/>
        <v>24949.85</v>
      </c>
      <c r="K385" s="38">
        <f t="shared" si="38"/>
        <v>4665582.03</v>
      </c>
      <c r="L385" s="3"/>
    </row>
    <row r="386" spans="1:12" customFormat="1" ht="75" x14ac:dyDescent="0.25">
      <c r="A386" s="80" t="s">
        <v>91</v>
      </c>
      <c r="B386" s="81" t="s">
        <v>13</v>
      </c>
      <c r="C386" s="81" t="s">
        <v>1022</v>
      </c>
      <c r="D386" s="81" t="s">
        <v>926</v>
      </c>
      <c r="E386" s="82" t="s">
        <v>927</v>
      </c>
      <c r="F386" s="83" t="s">
        <v>308</v>
      </c>
      <c r="G386" s="89">
        <v>1.076328</v>
      </c>
      <c r="H386" s="37">
        <f t="shared" si="36"/>
        <v>292459.2</v>
      </c>
      <c r="I386" s="11">
        <v>314782.03000000003</v>
      </c>
      <c r="J386" s="37">
        <f t="shared" si="37"/>
        <v>306830.76</v>
      </c>
      <c r="K386" s="38">
        <f t="shared" si="38"/>
        <v>330250.53999999998</v>
      </c>
      <c r="L386" s="3"/>
    </row>
    <row r="387" spans="1:12" customFormat="1" ht="56.25" x14ac:dyDescent="0.25">
      <c r="A387" s="80" t="s">
        <v>95</v>
      </c>
      <c r="B387" s="81" t="s">
        <v>13</v>
      </c>
      <c r="C387" s="81" t="s">
        <v>1026</v>
      </c>
      <c r="D387" s="81" t="s">
        <v>928</v>
      </c>
      <c r="E387" s="82" t="s">
        <v>929</v>
      </c>
      <c r="F387" s="83" t="s">
        <v>322</v>
      </c>
      <c r="G387" s="86">
        <v>107.6328</v>
      </c>
      <c r="H387" s="37">
        <f t="shared" si="36"/>
        <v>17290.38</v>
      </c>
      <c r="I387" s="11">
        <v>1861012.06</v>
      </c>
      <c r="J387" s="37">
        <f t="shared" si="37"/>
        <v>18140.04</v>
      </c>
      <c r="K387" s="38">
        <f t="shared" si="38"/>
        <v>1952463.3</v>
      </c>
      <c r="L387" s="3"/>
    </row>
    <row r="388" spans="1:12" customFormat="1" ht="37.5" x14ac:dyDescent="0.25">
      <c r="A388" s="80" t="s">
        <v>99</v>
      </c>
      <c r="B388" s="81" t="s">
        <v>13</v>
      </c>
      <c r="C388" s="81" t="s">
        <v>1030</v>
      </c>
      <c r="D388" s="81" t="s">
        <v>931</v>
      </c>
      <c r="E388" s="82" t="s">
        <v>932</v>
      </c>
      <c r="F388" s="83" t="s">
        <v>453</v>
      </c>
      <c r="G388" s="86">
        <v>2.2467999999999999</v>
      </c>
      <c r="H388" s="37">
        <f t="shared" si="36"/>
        <v>51776.27</v>
      </c>
      <c r="I388" s="11">
        <v>116330.93</v>
      </c>
      <c r="J388" s="37">
        <f t="shared" si="37"/>
        <v>54320.58</v>
      </c>
      <c r="K388" s="38">
        <f t="shared" si="38"/>
        <v>122047.48</v>
      </c>
      <c r="L388" s="3"/>
    </row>
    <row r="389" spans="1:12" customFormat="1" ht="18.75" x14ac:dyDescent="0.25">
      <c r="A389" s="80" t="s">
        <v>933</v>
      </c>
      <c r="B389" s="81" t="s">
        <v>13</v>
      </c>
      <c r="C389" s="81" t="s">
        <v>1034</v>
      </c>
      <c r="D389" s="81" t="s">
        <v>935</v>
      </c>
      <c r="E389" s="82" t="s">
        <v>936</v>
      </c>
      <c r="F389" s="83" t="s">
        <v>458</v>
      </c>
      <c r="G389" s="90">
        <v>224.68</v>
      </c>
      <c r="H389" s="37">
        <f t="shared" si="36"/>
        <v>254.89</v>
      </c>
      <c r="I389" s="11">
        <v>57269.09</v>
      </c>
      <c r="J389" s="37">
        <f t="shared" si="37"/>
        <v>267.42</v>
      </c>
      <c r="K389" s="38">
        <f t="shared" si="38"/>
        <v>60083.93</v>
      </c>
      <c r="L389" s="3"/>
    </row>
    <row r="390" spans="1:12" customFormat="1" ht="56.25" x14ac:dyDescent="0.25">
      <c r="A390" s="80" t="s">
        <v>937</v>
      </c>
      <c r="B390" s="81" t="s">
        <v>13</v>
      </c>
      <c r="C390" s="81" t="s">
        <v>1042</v>
      </c>
      <c r="D390" s="81" t="s">
        <v>842</v>
      </c>
      <c r="E390" s="82" t="s">
        <v>843</v>
      </c>
      <c r="F390" s="83" t="s">
        <v>308</v>
      </c>
      <c r="G390" s="84">
        <v>0.34605000000000002</v>
      </c>
      <c r="H390" s="37">
        <f t="shared" si="36"/>
        <v>193710.5</v>
      </c>
      <c r="I390" s="11">
        <v>67033.52</v>
      </c>
      <c r="J390" s="37">
        <f t="shared" si="37"/>
        <v>203229.51</v>
      </c>
      <c r="K390" s="38">
        <f t="shared" si="38"/>
        <v>70327.570000000007</v>
      </c>
      <c r="L390" s="3"/>
    </row>
    <row r="391" spans="1:12" customFormat="1" ht="56.25" x14ac:dyDescent="0.25">
      <c r="A391" s="80" t="s">
        <v>939</v>
      </c>
      <c r="B391" s="81" t="s">
        <v>13</v>
      </c>
      <c r="C391" s="81" t="s">
        <v>1047</v>
      </c>
      <c r="D391" s="81" t="s">
        <v>941</v>
      </c>
      <c r="E391" s="82" t="s">
        <v>942</v>
      </c>
      <c r="F391" s="83" t="s">
        <v>308</v>
      </c>
      <c r="G391" s="89">
        <v>2.1209169999999999</v>
      </c>
      <c r="H391" s="37">
        <f t="shared" si="36"/>
        <v>347010.81</v>
      </c>
      <c r="I391" s="11">
        <v>735981.13</v>
      </c>
      <c r="J391" s="37">
        <f t="shared" si="37"/>
        <v>364063.06</v>
      </c>
      <c r="K391" s="38">
        <f t="shared" si="38"/>
        <v>772147.53</v>
      </c>
      <c r="L391" s="3"/>
    </row>
    <row r="392" spans="1:12" customFormat="1" ht="18.75" x14ac:dyDescent="0.25">
      <c r="A392" s="80" t="s">
        <v>943</v>
      </c>
      <c r="B392" s="81" t="s">
        <v>13</v>
      </c>
      <c r="C392" s="81" t="s">
        <v>1050</v>
      </c>
      <c r="D392" s="81" t="s">
        <v>944</v>
      </c>
      <c r="E392" s="82" t="s">
        <v>945</v>
      </c>
      <c r="F392" s="83" t="s">
        <v>322</v>
      </c>
      <c r="G392" s="86">
        <v>191.92320000000001</v>
      </c>
      <c r="H392" s="37">
        <f t="shared" si="36"/>
        <v>5409.8</v>
      </c>
      <c r="I392" s="11">
        <v>1038266.13</v>
      </c>
      <c r="J392" s="37">
        <f t="shared" si="37"/>
        <v>5675.64</v>
      </c>
      <c r="K392" s="38">
        <f t="shared" si="38"/>
        <v>1089286.99</v>
      </c>
      <c r="L392" s="3"/>
    </row>
    <row r="393" spans="1:12" customFormat="1" ht="18.75" x14ac:dyDescent="0.25">
      <c r="A393" s="80" t="s">
        <v>946</v>
      </c>
      <c r="B393" s="81" t="s">
        <v>13</v>
      </c>
      <c r="C393" s="81" t="s">
        <v>4685</v>
      </c>
      <c r="D393" s="81" t="s">
        <v>947</v>
      </c>
      <c r="E393" s="82" t="s">
        <v>948</v>
      </c>
      <c r="F393" s="83" t="s">
        <v>322</v>
      </c>
      <c r="G393" s="86">
        <v>11.6412</v>
      </c>
      <c r="H393" s="37">
        <f t="shared" si="36"/>
        <v>4383.51</v>
      </c>
      <c r="I393" s="11">
        <v>51029.32</v>
      </c>
      <c r="J393" s="37">
        <f t="shared" si="37"/>
        <v>4598.92</v>
      </c>
      <c r="K393" s="38">
        <f t="shared" si="38"/>
        <v>53536.95</v>
      </c>
      <c r="L393" s="3"/>
    </row>
    <row r="394" spans="1:12" customFormat="1" ht="18.75" x14ac:dyDescent="0.25">
      <c r="A394" s="80" t="s">
        <v>949</v>
      </c>
      <c r="B394" s="81" t="s">
        <v>13</v>
      </c>
      <c r="C394" s="81" t="s">
        <v>4686</v>
      </c>
      <c r="D394" s="81" t="s">
        <v>950</v>
      </c>
      <c r="E394" s="82" t="s">
        <v>951</v>
      </c>
      <c r="F394" s="83" t="s">
        <v>322</v>
      </c>
      <c r="G394" s="86">
        <v>5.5536000000000003</v>
      </c>
      <c r="H394" s="37">
        <f t="shared" si="36"/>
        <v>4204.28</v>
      </c>
      <c r="I394" s="11">
        <v>23348.89</v>
      </c>
      <c r="J394" s="37">
        <f t="shared" si="37"/>
        <v>4410.88</v>
      </c>
      <c r="K394" s="38">
        <f t="shared" si="38"/>
        <v>24496.26</v>
      </c>
      <c r="L394" s="3"/>
    </row>
    <row r="395" spans="1:12" customFormat="1" ht="18.75" x14ac:dyDescent="0.25">
      <c r="A395" s="80" t="s">
        <v>952</v>
      </c>
      <c r="B395" s="81" t="s">
        <v>13</v>
      </c>
      <c r="C395" s="81" t="s">
        <v>4687</v>
      </c>
      <c r="D395" s="81" t="s">
        <v>953</v>
      </c>
      <c r="E395" s="82" t="s">
        <v>954</v>
      </c>
      <c r="F395" s="83" t="s">
        <v>322</v>
      </c>
      <c r="G395" s="86">
        <v>2.9737</v>
      </c>
      <c r="H395" s="37">
        <f t="shared" si="36"/>
        <v>4849.3</v>
      </c>
      <c r="I395" s="11">
        <v>14420.36</v>
      </c>
      <c r="J395" s="37">
        <f t="shared" si="37"/>
        <v>5087.6000000000004</v>
      </c>
      <c r="K395" s="38">
        <f t="shared" si="38"/>
        <v>15129</v>
      </c>
      <c r="L395" s="3"/>
    </row>
    <row r="396" spans="1:12" customFormat="1" ht="18.75" x14ac:dyDescent="0.25">
      <c r="A396" s="87"/>
      <c r="B396" s="87"/>
      <c r="C396" s="272" t="s">
        <v>955</v>
      </c>
      <c r="D396" s="273"/>
      <c r="E396" s="274"/>
      <c r="F396" s="88"/>
      <c r="G396" s="88"/>
      <c r="H396" s="37"/>
      <c r="I396" s="11"/>
      <c r="J396" s="37"/>
      <c r="K396" s="38"/>
      <c r="L396" s="3"/>
    </row>
    <row r="397" spans="1:12" customFormat="1" ht="37.5" x14ac:dyDescent="0.25">
      <c r="A397" s="80" t="s">
        <v>956</v>
      </c>
      <c r="B397" s="81" t="s">
        <v>13</v>
      </c>
      <c r="C397" s="81" t="s">
        <v>1051</v>
      </c>
      <c r="D397" s="81" t="s">
        <v>958</v>
      </c>
      <c r="E397" s="82" t="s">
        <v>959</v>
      </c>
      <c r="F397" s="83" t="s">
        <v>322</v>
      </c>
      <c r="G397" s="86">
        <v>6.4741</v>
      </c>
      <c r="H397" s="37">
        <f t="shared" ref="H397" si="44">ROUND(I397/G397,2)</f>
        <v>3652.45</v>
      </c>
      <c r="I397" s="98">
        <v>23646.31</v>
      </c>
      <c r="J397" s="37">
        <f t="shared" si="37"/>
        <v>3831.93</v>
      </c>
      <c r="K397" s="38">
        <f t="shared" si="38"/>
        <v>24808.3</v>
      </c>
      <c r="L397" s="3"/>
    </row>
    <row r="398" spans="1:12" customFormat="1" ht="37.5" x14ac:dyDescent="0.25">
      <c r="A398" s="80" t="s">
        <v>960</v>
      </c>
      <c r="B398" s="81" t="s">
        <v>13</v>
      </c>
      <c r="C398" s="81" t="s">
        <v>1052</v>
      </c>
      <c r="D398" s="81" t="s">
        <v>962</v>
      </c>
      <c r="E398" s="82" t="s">
        <v>963</v>
      </c>
      <c r="F398" s="83" t="s">
        <v>322</v>
      </c>
      <c r="G398" s="86">
        <v>6.4741</v>
      </c>
      <c r="H398" s="37">
        <f t="shared" si="36"/>
        <v>14402.03</v>
      </c>
      <c r="I398" s="11">
        <v>93240.2</v>
      </c>
      <c r="J398" s="37">
        <f t="shared" si="37"/>
        <v>15109.75</v>
      </c>
      <c r="K398" s="38">
        <f t="shared" si="38"/>
        <v>97822.03</v>
      </c>
      <c r="L398" s="3"/>
    </row>
    <row r="399" spans="1:12" customFormat="1" ht="37.5" x14ac:dyDescent="0.25">
      <c r="A399" s="80" t="s">
        <v>964</v>
      </c>
      <c r="B399" s="81" t="s">
        <v>13</v>
      </c>
      <c r="C399" s="81" t="s">
        <v>1055</v>
      </c>
      <c r="D399" s="81" t="s">
        <v>958</v>
      </c>
      <c r="E399" s="82" t="s">
        <v>959</v>
      </c>
      <c r="F399" s="83" t="s">
        <v>322</v>
      </c>
      <c r="G399" s="85">
        <v>159.07499999999999</v>
      </c>
      <c r="H399" s="37">
        <f t="shared" si="36"/>
        <v>3652.38</v>
      </c>
      <c r="I399" s="11">
        <v>581001.56999999995</v>
      </c>
      <c r="J399" s="37">
        <f t="shared" si="37"/>
        <v>3831.86</v>
      </c>
      <c r="K399" s="38">
        <f t="shared" si="38"/>
        <v>609553.13</v>
      </c>
      <c r="L399" s="3"/>
    </row>
    <row r="400" spans="1:12" customFormat="1" ht="56.25" x14ac:dyDescent="0.25">
      <c r="A400" s="80" t="s">
        <v>966</v>
      </c>
      <c r="B400" s="81" t="s">
        <v>13</v>
      </c>
      <c r="C400" s="81" t="s">
        <v>4688</v>
      </c>
      <c r="D400" s="81" t="s">
        <v>968</v>
      </c>
      <c r="E400" s="82" t="s">
        <v>969</v>
      </c>
      <c r="F400" s="83" t="s">
        <v>322</v>
      </c>
      <c r="G400" s="85">
        <v>159.07499999999999</v>
      </c>
      <c r="H400" s="37">
        <f t="shared" si="36"/>
        <v>17685.55</v>
      </c>
      <c r="I400" s="11">
        <v>2813328.31</v>
      </c>
      <c r="J400" s="37">
        <f t="shared" si="37"/>
        <v>18554.63</v>
      </c>
      <c r="K400" s="38">
        <f t="shared" si="38"/>
        <v>2951577.77</v>
      </c>
      <c r="L400" s="3"/>
    </row>
    <row r="401" spans="1:12" customFormat="1" ht="18.75" x14ac:dyDescent="0.25">
      <c r="A401" s="87"/>
      <c r="B401" s="87"/>
      <c r="C401" s="272" t="s">
        <v>970</v>
      </c>
      <c r="D401" s="273"/>
      <c r="E401" s="274"/>
      <c r="F401" s="88"/>
      <c r="G401" s="88"/>
      <c r="H401" s="37"/>
      <c r="I401" s="11"/>
      <c r="J401" s="37"/>
      <c r="K401" s="38"/>
      <c r="L401" s="3"/>
    </row>
    <row r="402" spans="1:12" customFormat="1" ht="37.5" x14ac:dyDescent="0.25">
      <c r="A402" s="80" t="s">
        <v>971</v>
      </c>
      <c r="B402" s="81" t="s">
        <v>13</v>
      </c>
      <c r="C402" s="81" t="s">
        <v>1059</v>
      </c>
      <c r="D402" s="81" t="s">
        <v>973</v>
      </c>
      <c r="E402" s="82" t="s">
        <v>974</v>
      </c>
      <c r="F402" s="83" t="s">
        <v>322</v>
      </c>
      <c r="G402" s="85">
        <v>23.331</v>
      </c>
      <c r="H402" s="37">
        <f t="shared" ref="H402" si="45">ROUND(I402/G402,2)</f>
        <v>3530.1</v>
      </c>
      <c r="I402" s="98">
        <v>82360.649999999994</v>
      </c>
      <c r="J402" s="37">
        <f t="shared" ref="J402" si="46">ROUND(H402*M$17*N$17*O$17,2)</f>
        <v>3703.57</v>
      </c>
      <c r="K402" s="38">
        <f t="shared" ref="K402" si="47">ROUND(J402*G402,2)</f>
        <v>86407.99</v>
      </c>
      <c r="L402" s="3"/>
    </row>
    <row r="403" spans="1:12" customFormat="1" ht="56.25" x14ac:dyDescent="0.25">
      <c r="A403" s="80" t="s">
        <v>975</v>
      </c>
      <c r="B403" s="81" t="s">
        <v>13</v>
      </c>
      <c r="C403" s="81" t="s">
        <v>1063</v>
      </c>
      <c r="D403" s="81" t="s">
        <v>977</v>
      </c>
      <c r="E403" s="82" t="s">
        <v>978</v>
      </c>
      <c r="F403" s="83" t="s">
        <v>448</v>
      </c>
      <c r="G403" s="91">
        <v>11</v>
      </c>
      <c r="H403" s="37">
        <f t="shared" si="36"/>
        <v>28515.65</v>
      </c>
      <c r="I403" s="11">
        <v>313672.15000000002</v>
      </c>
      <c r="J403" s="37">
        <f t="shared" si="37"/>
        <v>29916.92</v>
      </c>
      <c r="K403" s="38">
        <f t="shared" si="38"/>
        <v>329086.12</v>
      </c>
      <c r="L403" s="3"/>
    </row>
    <row r="404" spans="1:12" customFormat="1" ht="37.5" x14ac:dyDescent="0.25">
      <c r="A404" s="80" t="s">
        <v>979</v>
      </c>
      <c r="B404" s="81" t="s">
        <v>13</v>
      </c>
      <c r="C404" s="81" t="s">
        <v>4689</v>
      </c>
      <c r="D404" s="81" t="s">
        <v>980</v>
      </c>
      <c r="E404" s="82" t="s">
        <v>981</v>
      </c>
      <c r="F404" s="83" t="s">
        <v>448</v>
      </c>
      <c r="G404" s="91">
        <v>11</v>
      </c>
      <c r="H404" s="37">
        <f t="shared" si="36"/>
        <v>2675.92</v>
      </c>
      <c r="I404" s="11">
        <v>29435.15</v>
      </c>
      <c r="J404" s="37">
        <f t="shared" si="37"/>
        <v>2807.42</v>
      </c>
      <c r="K404" s="38">
        <f t="shared" si="38"/>
        <v>30881.62</v>
      </c>
      <c r="L404" s="3"/>
    </row>
    <row r="405" spans="1:12" customFormat="1" ht="37.5" x14ac:dyDescent="0.25">
      <c r="A405" s="80" t="s">
        <v>982</v>
      </c>
      <c r="B405" s="81" t="s">
        <v>13</v>
      </c>
      <c r="C405" s="81" t="s">
        <v>1067</v>
      </c>
      <c r="D405" s="81" t="s">
        <v>984</v>
      </c>
      <c r="E405" s="82" t="s">
        <v>985</v>
      </c>
      <c r="F405" s="83" t="s">
        <v>322</v>
      </c>
      <c r="G405" s="85">
        <v>24.759</v>
      </c>
      <c r="H405" s="37">
        <f t="shared" si="36"/>
        <v>4302.7700000000004</v>
      </c>
      <c r="I405" s="11">
        <v>106532.39</v>
      </c>
      <c r="J405" s="37">
        <f t="shared" si="37"/>
        <v>4514.21</v>
      </c>
      <c r="K405" s="38">
        <f t="shared" si="38"/>
        <v>111767.33</v>
      </c>
      <c r="L405" s="3"/>
    </row>
    <row r="406" spans="1:12" customFormat="1" ht="37.5" x14ac:dyDescent="0.25">
      <c r="A406" s="80" t="s">
        <v>986</v>
      </c>
      <c r="B406" s="81" t="s">
        <v>13</v>
      </c>
      <c r="C406" s="81" t="s">
        <v>4690</v>
      </c>
      <c r="D406" s="81" t="s">
        <v>988</v>
      </c>
      <c r="E406" s="82" t="s">
        <v>989</v>
      </c>
      <c r="F406" s="83" t="s">
        <v>448</v>
      </c>
      <c r="G406" s="91">
        <v>9</v>
      </c>
      <c r="H406" s="37">
        <f t="shared" si="36"/>
        <v>46767.21</v>
      </c>
      <c r="I406" s="11">
        <v>420904.87</v>
      </c>
      <c r="J406" s="37">
        <f t="shared" si="37"/>
        <v>49065.37</v>
      </c>
      <c r="K406" s="38">
        <f t="shared" si="38"/>
        <v>441588.33</v>
      </c>
      <c r="L406" s="3"/>
    </row>
    <row r="407" spans="1:12" customFormat="1" ht="37.5" x14ac:dyDescent="0.25">
      <c r="A407" s="80" t="s">
        <v>990</v>
      </c>
      <c r="B407" s="81" t="s">
        <v>13</v>
      </c>
      <c r="C407" s="81" t="s">
        <v>4691</v>
      </c>
      <c r="D407" s="81" t="s">
        <v>980</v>
      </c>
      <c r="E407" s="82" t="s">
        <v>981</v>
      </c>
      <c r="F407" s="83" t="s">
        <v>448</v>
      </c>
      <c r="G407" s="91">
        <v>9</v>
      </c>
      <c r="H407" s="37">
        <f t="shared" ref="H407:H470" si="48">ROUND(I407/G407,2)</f>
        <v>2675.92</v>
      </c>
      <c r="I407" s="11">
        <v>24083.3</v>
      </c>
      <c r="J407" s="37">
        <f t="shared" ref="J407:J470" si="49">ROUND(H407*M$17*N$17*O$17,2)</f>
        <v>2807.42</v>
      </c>
      <c r="K407" s="38">
        <f t="shared" ref="K407:K470" si="50">ROUND(J407*G407,2)</f>
        <v>25266.78</v>
      </c>
      <c r="L407" s="3"/>
    </row>
    <row r="408" spans="1:12" customFormat="1" ht="18.75" x14ac:dyDescent="0.25">
      <c r="A408" s="87"/>
      <c r="B408" s="87"/>
      <c r="C408" s="272" t="s">
        <v>992</v>
      </c>
      <c r="D408" s="273"/>
      <c r="E408" s="274"/>
      <c r="F408" s="88"/>
      <c r="G408" s="88"/>
      <c r="H408" s="37"/>
      <c r="I408" s="11"/>
      <c r="J408" s="37"/>
      <c r="K408" s="38"/>
      <c r="L408" s="3"/>
    </row>
    <row r="409" spans="1:12" customFormat="1" ht="56.25" x14ac:dyDescent="0.25">
      <c r="A409" s="80" t="s">
        <v>993</v>
      </c>
      <c r="B409" s="81" t="s">
        <v>13</v>
      </c>
      <c r="C409" s="81" t="s">
        <v>1071</v>
      </c>
      <c r="D409" s="81" t="s">
        <v>995</v>
      </c>
      <c r="E409" s="82" t="s">
        <v>996</v>
      </c>
      <c r="F409" s="83" t="s">
        <v>308</v>
      </c>
      <c r="G409" s="89">
        <v>0.26763300000000001</v>
      </c>
      <c r="H409" s="37">
        <f t="shared" ref="H409" si="51">ROUND(I409/G409,2)</f>
        <v>327431.11</v>
      </c>
      <c r="I409" s="98">
        <v>87631.37</v>
      </c>
      <c r="J409" s="37">
        <f t="shared" ref="J409" si="52">ROUND(H409*M$17*N$17*O$17,2)</f>
        <v>343521.21</v>
      </c>
      <c r="K409" s="38">
        <f t="shared" ref="K409" si="53">ROUND(J409*G409,2)</f>
        <v>91937.61</v>
      </c>
      <c r="L409" s="3"/>
    </row>
    <row r="410" spans="1:12" customFormat="1" ht="37.5" x14ac:dyDescent="0.25">
      <c r="A410" s="80" t="s">
        <v>997</v>
      </c>
      <c r="B410" s="81" t="s">
        <v>13</v>
      </c>
      <c r="C410" s="81" t="s">
        <v>1075</v>
      </c>
      <c r="D410" s="81" t="s">
        <v>999</v>
      </c>
      <c r="E410" s="82" t="s">
        <v>1000</v>
      </c>
      <c r="F410" s="83" t="s">
        <v>322</v>
      </c>
      <c r="G410" s="90">
        <v>26.76</v>
      </c>
      <c r="H410" s="37">
        <f t="shared" si="48"/>
        <v>14396.43</v>
      </c>
      <c r="I410" s="11">
        <v>385248.41</v>
      </c>
      <c r="J410" s="37">
        <f t="shared" si="49"/>
        <v>15103.88</v>
      </c>
      <c r="K410" s="38">
        <f t="shared" si="50"/>
        <v>404179.83</v>
      </c>
      <c r="L410" s="3"/>
    </row>
    <row r="411" spans="1:12" customFormat="1" ht="18.75" x14ac:dyDescent="0.25">
      <c r="A411" s="87"/>
      <c r="B411" s="87"/>
      <c r="C411" s="272" t="s">
        <v>1001</v>
      </c>
      <c r="D411" s="273"/>
      <c r="E411" s="274"/>
      <c r="F411" s="88"/>
      <c r="G411" s="88"/>
      <c r="H411" s="37"/>
      <c r="I411" s="11"/>
      <c r="J411" s="37"/>
      <c r="K411" s="38"/>
      <c r="L411" s="3"/>
    </row>
    <row r="412" spans="1:12" customFormat="1" ht="56.25" x14ac:dyDescent="0.25">
      <c r="A412" s="80" t="s">
        <v>1002</v>
      </c>
      <c r="B412" s="81" t="s">
        <v>13</v>
      </c>
      <c r="C412" s="81" t="s">
        <v>1077</v>
      </c>
      <c r="D412" s="81" t="s">
        <v>1004</v>
      </c>
      <c r="E412" s="82" t="s">
        <v>1005</v>
      </c>
      <c r="F412" s="83" t="s">
        <v>308</v>
      </c>
      <c r="G412" s="85">
        <v>5.6280000000000001</v>
      </c>
      <c r="H412" s="37">
        <f t="shared" ref="H412" si="54">ROUND(I412/G412,2)</f>
        <v>157162.54999999999</v>
      </c>
      <c r="I412" s="98">
        <v>884510.82</v>
      </c>
      <c r="J412" s="37">
        <f t="shared" ref="J412" si="55">ROUND(H412*M$17*N$17*O$17,2)</f>
        <v>164885.57999999999</v>
      </c>
      <c r="K412" s="38">
        <f t="shared" ref="K412" si="56">ROUND(J412*G412,2)</f>
        <v>927976.04</v>
      </c>
      <c r="L412" s="3"/>
    </row>
    <row r="413" spans="1:12" customFormat="1" ht="56.25" x14ac:dyDescent="0.25">
      <c r="A413" s="80" t="s">
        <v>1006</v>
      </c>
      <c r="B413" s="81" t="s">
        <v>13</v>
      </c>
      <c r="C413" s="81" t="s">
        <v>1081</v>
      </c>
      <c r="D413" s="81" t="s">
        <v>1008</v>
      </c>
      <c r="E413" s="82" t="s">
        <v>1009</v>
      </c>
      <c r="F413" s="83" t="s">
        <v>322</v>
      </c>
      <c r="G413" s="90">
        <v>179.34</v>
      </c>
      <c r="H413" s="37">
        <f t="shared" si="48"/>
        <v>2143.8200000000002</v>
      </c>
      <c r="I413" s="11">
        <v>384473.52</v>
      </c>
      <c r="J413" s="37">
        <f t="shared" si="49"/>
        <v>2249.17</v>
      </c>
      <c r="K413" s="38">
        <f t="shared" si="50"/>
        <v>403366.15</v>
      </c>
      <c r="L413" s="3"/>
    </row>
    <row r="414" spans="1:12" customFormat="1" ht="56.25" x14ac:dyDescent="0.25">
      <c r="A414" s="80" t="s">
        <v>1010</v>
      </c>
      <c r="B414" s="81" t="s">
        <v>13</v>
      </c>
      <c r="C414" s="81" t="s">
        <v>4692</v>
      </c>
      <c r="D414" s="81" t="s">
        <v>1011</v>
      </c>
      <c r="E414" s="82" t="s">
        <v>1012</v>
      </c>
      <c r="F414" s="83" t="s">
        <v>322</v>
      </c>
      <c r="G414" s="90">
        <v>383.46</v>
      </c>
      <c r="H414" s="37">
        <f t="shared" si="48"/>
        <v>2029.9</v>
      </c>
      <c r="I414" s="11">
        <v>778383.54</v>
      </c>
      <c r="J414" s="37">
        <f t="shared" si="49"/>
        <v>2129.65</v>
      </c>
      <c r="K414" s="38">
        <f t="shared" si="50"/>
        <v>816635.59</v>
      </c>
      <c r="L414" s="3"/>
    </row>
    <row r="415" spans="1:12" customFormat="1" ht="37.5" x14ac:dyDescent="0.25">
      <c r="A415" s="80" t="s">
        <v>1013</v>
      </c>
      <c r="B415" s="81" t="s">
        <v>13</v>
      </c>
      <c r="C415" s="81" t="s">
        <v>4693</v>
      </c>
      <c r="D415" s="81" t="s">
        <v>1014</v>
      </c>
      <c r="E415" s="82" t="s">
        <v>1015</v>
      </c>
      <c r="F415" s="83" t="s">
        <v>458</v>
      </c>
      <c r="G415" s="85">
        <v>3020.9760000000001</v>
      </c>
      <c r="H415" s="37">
        <f t="shared" si="48"/>
        <v>60.26</v>
      </c>
      <c r="I415" s="11">
        <v>182037.64</v>
      </c>
      <c r="J415" s="37">
        <f t="shared" si="49"/>
        <v>63.22</v>
      </c>
      <c r="K415" s="38">
        <f t="shared" si="50"/>
        <v>190986.1</v>
      </c>
      <c r="L415" s="3"/>
    </row>
    <row r="416" spans="1:12" customFormat="1" ht="37.5" x14ac:dyDescent="0.25">
      <c r="A416" s="80" t="s">
        <v>1016</v>
      </c>
      <c r="B416" s="81" t="s">
        <v>13</v>
      </c>
      <c r="C416" s="81" t="s">
        <v>4694</v>
      </c>
      <c r="D416" s="81" t="s">
        <v>1017</v>
      </c>
      <c r="E416" s="82" t="s">
        <v>1018</v>
      </c>
      <c r="F416" s="83" t="s">
        <v>1019</v>
      </c>
      <c r="G416" s="91">
        <v>324</v>
      </c>
      <c r="H416" s="37">
        <f t="shared" si="48"/>
        <v>930.7</v>
      </c>
      <c r="I416" s="11">
        <v>301548.23</v>
      </c>
      <c r="J416" s="37">
        <f t="shared" si="49"/>
        <v>976.43</v>
      </c>
      <c r="K416" s="38">
        <f t="shared" si="50"/>
        <v>316363.32</v>
      </c>
      <c r="L416" s="3"/>
    </row>
    <row r="417" spans="1:12" customFormat="1" ht="18.75" x14ac:dyDescent="0.25">
      <c r="A417" s="87"/>
      <c r="B417" s="87"/>
      <c r="C417" s="272" t="s">
        <v>1020</v>
      </c>
      <c r="D417" s="273"/>
      <c r="E417" s="274"/>
      <c r="F417" s="88"/>
      <c r="G417" s="88"/>
      <c r="H417" s="37"/>
      <c r="I417" s="11"/>
      <c r="J417" s="37"/>
      <c r="K417" s="38"/>
      <c r="L417" s="3"/>
    </row>
    <row r="418" spans="1:12" customFormat="1" ht="75" x14ac:dyDescent="0.25">
      <c r="A418" s="80" t="s">
        <v>1021</v>
      </c>
      <c r="B418" s="81" t="s">
        <v>13</v>
      </c>
      <c r="C418" s="81" t="s">
        <v>1083</v>
      </c>
      <c r="D418" s="81" t="s">
        <v>1023</v>
      </c>
      <c r="E418" s="82" t="s">
        <v>1024</v>
      </c>
      <c r="F418" s="83" t="s">
        <v>308</v>
      </c>
      <c r="G418" s="85">
        <v>9.4779999999999998</v>
      </c>
      <c r="H418" s="37">
        <f t="shared" ref="H418" si="57">ROUND(I418/G418,2)</f>
        <v>88885.69</v>
      </c>
      <c r="I418" s="98">
        <v>842458.57</v>
      </c>
      <c r="J418" s="37">
        <f t="shared" ref="J418" si="58">ROUND(H418*M$17*N$17*O$17,2)</f>
        <v>93253.57</v>
      </c>
      <c r="K418" s="38">
        <f t="shared" ref="K418" si="59">ROUND(J418*G418,2)</f>
        <v>883857.34</v>
      </c>
      <c r="L418" s="3"/>
    </row>
    <row r="419" spans="1:12" customFormat="1" ht="18.75" x14ac:dyDescent="0.25">
      <c r="A419" s="80" t="s">
        <v>1025</v>
      </c>
      <c r="B419" s="81" t="s">
        <v>13</v>
      </c>
      <c r="C419" s="81" t="s">
        <v>1085</v>
      </c>
      <c r="D419" s="81" t="s">
        <v>1027</v>
      </c>
      <c r="E419" s="82" t="s">
        <v>1028</v>
      </c>
      <c r="F419" s="83" t="s">
        <v>29</v>
      </c>
      <c r="G419" s="84">
        <v>11.65794</v>
      </c>
      <c r="H419" s="37">
        <f t="shared" si="48"/>
        <v>87406.39</v>
      </c>
      <c r="I419" s="11">
        <v>1018978.49</v>
      </c>
      <c r="J419" s="37">
        <f t="shared" si="49"/>
        <v>91701.58</v>
      </c>
      <c r="K419" s="38">
        <f t="shared" si="50"/>
        <v>1069051.52</v>
      </c>
      <c r="L419" s="3"/>
    </row>
    <row r="420" spans="1:12" customFormat="1" ht="37.5" x14ac:dyDescent="0.25">
      <c r="A420" s="80" t="s">
        <v>1029</v>
      </c>
      <c r="B420" s="81" t="s">
        <v>13</v>
      </c>
      <c r="C420" s="81" t="s">
        <v>1087</v>
      </c>
      <c r="D420" s="81" t="s">
        <v>1031</v>
      </c>
      <c r="E420" s="82" t="s">
        <v>1032</v>
      </c>
      <c r="F420" s="83" t="s">
        <v>308</v>
      </c>
      <c r="G420" s="85">
        <v>9.4779999999999998</v>
      </c>
      <c r="H420" s="37">
        <f t="shared" si="48"/>
        <v>53476.51</v>
      </c>
      <c r="I420" s="11">
        <v>506850.4</v>
      </c>
      <c r="J420" s="37">
        <f t="shared" si="49"/>
        <v>56104.37</v>
      </c>
      <c r="K420" s="38">
        <f t="shared" si="50"/>
        <v>531757.22</v>
      </c>
      <c r="L420" s="3"/>
    </row>
    <row r="421" spans="1:12" customFormat="1" ht="18.75" x14ac:dyDescent="0.25">
      <c r="A421" s="80" t="s">
        <v>1033</v>
      </c>
      <c r="B421" s="81" t="s">
        <v>13</v>
      </c>
      <c r="C421" s="81" t="s">
        <v>4695</v>
      </c>
      <c r="D421" s="81" t="s">
        <v>1035</v>
      </c>
      <c r="E421" s="82" t="s">
        <v>1036</v>
      </c>
      <c r="F421" s="83" t="s">
        <v>29</v>
      </c>
      <c r="G421" s="84">
        <v>0.18956000000000001</v>
      </c>
      <c r="H421" s="37">
        <f t="shared" si="48"/>
        <v>113978.42</v>
      </c>
      <c r="I421" s="11">
        <v>21605.75</v>
      </c>
      <c r="J421" s="37">
        <f t="shared" si="49"/>
        <v>119579.37</v>
      </c>
      <c r="K421" s="38">
        <f t="shared" si="50"/>
        <v>22667.47</v>
      </c>
      <c r="L421" s="3"/>
    </row>
    <row r="422" spans="1:12" customFormat="1" ht="37.5" x14ac:dyDescent="0.25">
      <c r="A422" s="80" t="s">
        <v>1037</v>
      </c>
      <c r="B422" s="81" t="s">
        <v>13</v>
      </c>
      <c r="C422" s="81" t="s">
        <v>4696</v>
      </c>
      <c r="D422" s="81" t="s">
        <v>1038</v>
      </c>
      <c r="E422" s="82" t="s">
        <v>1039</v>
      </c>
      <c r="F422" s="83" t="s">
        <v>29</v>
      </c>
      <c r="G422" s="84">
        <v>0.28433999999999998</v>
      </c>
      <c r="H422" s="37">
        <f t="shared" si="48"/>
        <v>121733.1</v>
      </c>
      <c r="I422" s="11">
        <v>34613.589999999997</v>
      </c>
      <c r="J422" s="37">
        <f t="shared" si="49"/>
        <v>127715.11</v>
      </c>
      <c r="K422" s="38">
        <f t="shared" si="50"/>
        <v>36314.51</v>
      </c>
      <c r="L422" s="3"/>
    </row>
    <row r="423" spans="1:12" customFormat="1" ht="18.75" x14ac:dyDescent="0.25">
      <c r="A423" s="93" t="s">
        <v>102</v>
      </c>
      <c r="B423" s="278" t="s">
        <v>4697</v>
      </c>
      <c r="C423" s="278"/>
      <c r="D423" s="278"/>
      <c r="E423" s="94" t="s">
        <v>1040</v>
      </c>
      <c r="F423" s="95"/>
      <c r="G423" s="96"/>
      <c r="H423" s="37"/>
      <c r="I423" s="11"/>
      <c r="J423" s="37"/>
      <c r="K423" s="38"/>
      <c r="L423" s="3"/>
    </row>
    <row r="424" spans="1:12" customFormat="1" ht="18.75" x14ac:dyDescent="0.25">
      <c r="A424" s="87"/>
      <c r="B424" s="87"/>
      <c r="C424" s="272" t="s">
        <v>1041</v>
      </c>
      <c r="D424" s="273"/>
      <c r="E424" s="274"/>
      <c r="F424" s="88"/>
      <c r="G424" s="88"/>
      <c r="H424" s="37"/>
      <c r="I424" s="11"/>
      <c r="J424" s="37"/>
      <c r="K424" s="38"/>
      <c r="L424" s="3"/>
    </row>
    <row r="425" spans="1:12" customFormat="1" ht="37.5" x14ac:dyDescent="0.25">
      <c r="A425" s="80" t="s">
        <v>104</v>
      </c>
      <c r="B425" s="81" t="s">
        <v>13</v>
      </c>
      <c r="C425" s="81" t="s">
        <v>1091</v>
      </c>
      <c r="D425" s="81" t="s">
        <v>1043</v>
      </c>
      <c r="E425" s="82" t="s">
        <v>1044</v>
      </c>
      <c r="F425" s="83" t="s">
        <v>308</v>
      </c>
      <c r="G425" s="92">
        <v>4.9000000000000004</v>
      </c>
      <c r="H425" s="37">
        <f t="shared" ref="H425" si="60">ROUND(I425/G425,2)</f>
        <v>49657.43</v>
      </c>
      <c r="I425" s="98">
        <v>243321.41</v>
      </c>
      <c r="J425" s="37">
        <f t="shared" si="49"/>
        <v>52097.62</v>
      </c>
      <c r="K425" s="38">
        <f t="shared" si="50"/>
        <v>255278.34</v>
      </c>
      <c r="L425" s="3"/>
    </row>
    <row r="426" spans="1:12" customFormat="1" ht="37.5" x14ac:dyDescent="0.25">
      <c r="A426" s="80" t="s">
        <v>106</v>
      </c>
      <c r="B426" s="81" t="s">
        <v>13</v>
      </c>
      <c r="C426" s="81" t="s">
        <v>1095</v>
      </c>
      <c r="D426" s="81" t="s">
        <v>1045</v>
      </c>
      <c r="E426" s="82" t="s">
        <v>1046</v>
      </c>
      <c r="F426" s="83" t="s">
        <v>22</v>
      </c>
      <c r="G426" s="90">
        <v>14.99</v>
      </c>
      <c r="H426" s="37">
        <f t="shared" si="48"/>
        <v>6628.96</v>
      </c>
      <c r="I426" s="11">
        <v>99368.13</v>
      </c>
      <c r="J426" s="37">
        <f t="shared" si="49"/>
        <v>6954.71</v>
      </c>
      <c r="K426" s="38">
        <f t="shared" si="50"/>
        <v>104251.1</v>
      </c>
      <c r="L426" s="3"/>
    </row>
    <row r="427" spans="1:12" customFormat="1" ht="56.25" x14ac:dyDescent="0.25">
      <c r="A427" s="80" t="s">
        <v>108</v>
      </c>
      <c r="B427" s="81" t="s">
        <v>13</v>
      </c>
      <c r="C427" s="81" t="s">
        <v>1103</v>
      </c>
      <c r="D427" s="81" t="s">
        <v>1048</v>
      </c>
      <c r="E427" s="82" t="s">
        <v>1049</v>
      </c>
      <c r="F427" s="83" t="s">
        <v>308</v>
      </c>
      <c r="G427" s="92">
        <v>4.9000000000000004</v>
      </c>
      <c r="H427" s="37">
        <f t="shared" si="48"/>
        <v>6389.96</v>
      </c>
      <c r="I427" s="11">
        <v>31310.78</v>
      </c>
      <c r="J427" s="37">
        <f t="shared" si="49"/>
        <v>6703.97</v>
      </c>
      <c r="K427" s="38">
        <f t="shared" si="50"/>
        <v>32849.449999999997</v>
      </c>
      <c r="L427" s="3"/>
    </row>
    <row r="428" spans="1:12" customFormat="1" ht="37.5" x14ac:dyDescent="0.25">
      <c r="A428" s="80" t="s">
        <v>110</v>
      </c>
      <c r="B428" s="81" t="s">
        <v>13</v>
      </c>
      <c r="C428" s="81" t="s">
        <v>1105</v>
      </c>
      <c r="D428" s="81" t="s">
        <v>1045</v>
      </c>
      <c r="E428" s="82" t="s">
        <v>1046</v>
      </c>
      <c r="F428" s="83" t="s">
        <v>22</v>
      </c>
      <c r="G428" s="85">
        <v>9.9960000000000004</v>
      </c>
      <c r="H428" s="37">
        <f t="shared" si="48"/>
        <v>6628.96</v>
      </c>
      <c r="I428" s="11">
        <v>66263.05</v>
      </c>
      <c r="J428" s="37">
        <f t="shared" si="49"/>
        <v>6954.71</v>
      </c>
      <c r="K428" s="38">
        <f t="shared" si="50"/>
        <v>69519.28</v>
      </c>
      <c r="L428" s="3"/>
    </row>
    <row r="429" spans="1:12" customFormat="1" ht="18.75" x14ac:dyDescent="0.25">
      <c r="A429" s="80" t="s">
        <v>112</v>
      </c>
      <c r="B429" s="81" t="s">
        <v>13</v>
      </c>
      <c r="C429" s="81" t="s">
        <v>1109</v>
      </c>
      <c r="D429" s="81" t="s">
        <v>812</v>
      </c>
      <c r="E429" s="82" t="s">
        <v>813</v>
      </c>
      <c r="F429" s="83" t="s">
        <v>29</v>
      </c>
      <c r="G429" s="85">
        <v>1.421</v>
      </c>
      <c r="H429" s="37">
        <f t="shared" si="48"/>
        <v>17769.939999999999</v>
      </c>
      <c r="I429" s="11">
        <v>25251.09</v>
      </c>
      <c r="J429" s="37">
        <f t="shared" si="49"/>
        <v>18643.16</v>
      </c>
      <c r="K429" s="38">
        <f t="shared" si="50"/>
        <v>26491.93</v>
      </c>
      <c r="L429" s="3"/>
    </row>
    <row r="430" spans="1:12" customFormat="1" ht="37.5" x14ac:dyDescent="0.25">
      <c r="A430" s="80" t="s">
        <v>114</v>
      </c>
      <c r="B430" s="81" t="s">
        <v>13</v>
      </c>
      <c r="C430" s="81" t="s">
        <v>4698</v>
      </c>
      <c r="D430" s="81" t="s">
        <v>1053</v>
      </c>
      <c r="E430" s="82" t="s">
        <v>1054</v>
      </c>
      <c r="F430" s="83" t="s">
        <v>322</v>
      </c>
      <c r="G430" s="91">
        <v>490</v>
      </c>
      <c r="H430" s="37">
        <f t="shared" si="48"/>
        <v>233.56</v>
      </c>
      <c r="I430" s="11">
        <v>114444.79</v>
      </c>
      <c r="J430" s="37">
        <f t="shared" si="49"/>
        <v>245.04</v>
      </c>
      <c r="K430" s="38">
        <f t="shared" si="50"/>
        <v>120069.6</v>
      </c>
      <c r="L430" s="3"/>
    </row>
    <row r="431" spans="1:12" customFormat="1" ht="18.75" x14ac:dyDescent="0.25">
      <c r="A431" s="80" t="s">
        <v>116</v>
      </c>
      <c r="B431" s="81" t="s">
        <v>13</v>
      </c>
      <c r="C431" s="81" t="s">
        <v>1111</v>
      </c>
      <c r="D431" s="81" t="s">
        <v>1056</v>
      </c>
      <c r="E431" s="82" t="s">
        <v>1057</v>
      </c>
      <c r="F431" s="83" t="s">
        <v>308</v>
      </c>
      <c r="G431" s="92">
        <v>4.9000000000000004</v>
      </c>
      <c r="H431" s="37">
        <f t="shared" si="48"/>
        <v>14649.63</v>
      </c>
      <c r="I431" s="11">
        <v>71783.17</v>
      </c>
      <c r="J431" s="37">
        <f t="shared" si="49"/>
        <v>15369.52</v>
      </c>
      <c r="K431" s="38">
        <f t="shared" si="50"/>
        <v>75310.649999999994</v>
      </c>
      <c r="L431" s="3"/>
    </row>
    <row r="432" spans="1:12" customFormat="1" ht="18.75" x14ac:dyDescent="0.25">
      <c r="A432" s="87"/>
      <c r="B432" s="87"/>
      <c r="C432" s="272" t="s">
        <v>1058</v>
      </c>
      <c r="D432" s="273"/>
      <c r="E432" s="274"/>
      <c r="F432" s="88"/>
      <c r="G432" s="88"/>
      <c r="H432" s="37"/>
      <c r="I432" s="11"/>
      <c r="J432" s="37"/>
      <c r="K432" s="38"/>
      <c r="L432" s="3"/>
    </row>
    <row r="433" spans="1:12" customFormat="1" ht="56.25" x14ac:dyDescent="0.25">
      <c r="A433" s="80" t="s">
        <v>118</v>
      </c>
      <c r="B433" s="81" t="s">
        <v>13</v>
      </c>
      <c r="C433" s="81" t="s">
        <v>1114</v>
      </c>
      <c r="D433" s="81" t="s">
        <v>1060</v>
      </c>
      <c r="E433" s="82" t="s">
        <v>1061</v>
      </c>
      <c r="F433" s="83" t="s">
        <v>308</v>
      </c>
      <c r="G433" s="90">
        <v>0.67</v>
      </c>
      <c r="H433" s="37">
        <f t="shared" ref="H433" si="61">ROUND(I433/G433,2)</f>
        <v>37227.129999999997</v>
      </c>
      <c r="I433" s="98">
        <v>24942.18</v>
      </c>
      <c r="J433" s="37">
        <f t="shared" si="49"/>
        <v>39056.49</v>
      </c>
      <c r="K433" s="38">
        <f t="shared" si="50"/>
        <v>26167.85</v>
      </c>
      <c r="L433" s="3"/>
    </row>
    <row r="434" spans="1:12" customFormat="1" ht="37.5" x14ac:dyDescent="0.25">
      <c r="A434" s="80" t="s">
        <v>1062</v>
      </c>
      <c r="B434" s="81" t="s">
        <v>13</v>
      </c>
      <c r="C434" s="81" t="s">
        <v>1116</v>
      </c>
      <c r="D434" s="81" t="s">
        <v>1064</v>
      </c>
      <c r="E434" s="82" t="s">
        <v>1065</v>
      </c>
      <c r="F434" s="83" t="s">
        <v>22</v>
      </c>
      <c r="G434" s="85">
        <v>6.9009999999999998</v>
      </c>
      <c r="H434" s="37">
        <f t="shared" si="48"/>
        <v>16069.19</v>
      </c>
      <c r="I434" s="11">
        <v>110893.51</v>
      </c>
      <c r="J434" s="37">
        <f t="shared" si="49"/>
        <v>16858.84</v>
      </c>
      <c r="K434" s="38">
        <f t="shared" si="50"/>
        <v>116342.85</v>
      </c>
      <c r="L434" s="3"/>
    </row>
    <row r="435" spans="1:12" customFormat="1" ht="37.5" x14ac:dyDescent="0.25">
      <c r="A435" s="80" t="s">
        <v>1066</v>
      </c>
      <c r="B435" s="81" t="s">
        <v>13</v>
      </c>
      <c r="C435" s="81" t="s">
        <v>1118</v>
      </c>
      <c r="D435" s="81" t="s">
        <v>1068</v>
      </c>
      <c r="E435" s="82" t="s">
        <v>1069</v>
      </c>
      <c r="F435" s="83" t="s">
        <v>308</v>
      </c>
      <c r="G435" s="90">
        <v>0.67</v>
      </c>
      <c r="H435" s="37">
        <f t="shared" si="48"/>
        <v>12491.87</v>
      </c>
      <c r="I435" s="11">
        <v>8369.5499999999993</v>
      </c>
      <c r="J435" s="37">
        <f t="shared" si="49"/>
        <v>13105.73</v>
      </c>
      <c r="K435" s="38">
        <f t="shared" si="50"/>
        <v>8780.84</v>
      </c>
      <c r="L435" s="3"/>
    </row>
    <row r="436" spans="1:12" customFormat="1" ht="18.75" x14ac:dyDescent="0.25">
      <c r="A436" s="80" t="s">
        <v>1070</v>
      </c>
      <c r="B436" s="81" t="s">
        <v>13</v>
      </c>
      <c r="C436" s="81" t="s">
        <v>1121</v>
      </c>
      <c r="D436" s="81" t="s">
        <v>1072</v>
      </c>
      <c r="E436" s="82" t="s">
        <v>1073</v>
      </c>
      <c r="F436" s="83" t="s">
        <v>308</v>
      </c>
      <c r="G436" s="90">
        <v>0.67</v>
      </c>
      <c r="H436" s="37">
        <f t="shared" si="48"/>
        <v>44991.61</v>
      </c>
      <c r="I436" s="11">
        <v>30144.38</v>
      </c>
      <c r="J436" s="37">
        <f t="shared" si="49"/>
        <v>47202.52</v>
      </c>
      <c r="K436" s="38">
        <f t="shared" si="50"/>
        <v>31625.69</v>
      </c>
      <c r="L436" s="3"/>
    </row>
    <row r="437" spans="1:12" customFormat="1" ht="37.5" x14ac:dyDescent="0.25">
      <c r="A437" s="80" t="s">
        <v>1074</v>
      </c>
      <c r="B437" s="81" t="s">
        <v>13</v>
      </c>
      <c r="C437" s="81" t="s">
        <v>1125</v>
      </c>
      <c r="D437" s="81" t="s">
        <v>803</v>
      </c>
      <c r="E437" s="82" t="s">
        <v>804</v>
      </c>
      <c r="F437" s="83" t="s">
        <v>22</v>
      </c>
      <c r="G437" s="85">
        <v>1.367</v>
      </c>
      <c r="H437" s="37">
        <f t="shared" si="48"/>
        <v>8275.68</v>
      </c>
      <c r="I437" s="11">
        <v>11312.86</v>
      </c>
      <c r="J437" s="37">
        <f t="shared" si="49"/>
        <v>8682.35</v>
      </c>
      <c r="K437" s="38">
        <f t="shared" si="50"/>
        <v>11868.77</v>
      </c>
      <c r="L437" s="3"/>
    </row>
    <row r="438" spans="1:12" customFormat="1" ht="56.25" x14ac:dyDescent="0.25">
      <c r="A438" s="80" t="s">
        <v>1076</v>
      </c>
      <c r="B438" s="81" t="s">
        <v>13</v>
      </c>
      <c r="C438" s="81" t="s">
        <v>1132</v>
      </c>
      <c r="D438" s="81" t="s">
        <v>1078</v>
      </c>
      <c r="E438" s="82" t="s">
        <v>1079</v>
      </c>
      <c r="F438" s="83" t="s">
        <v>308</v>
      </c>
      <c r="G438" s="90">
        <v>0.67</v>
      </c>
      <c r="H438" s="37">
        <f t="shared" si="48"/>
        <v>2680.31</v>
      </c>
      <c r="I438" s="11">
        <v>1795.81</v>
      </c>
      <c r="J438" s="37">
        <f t="shared" si="49"/>
        <v>2812.02</v>
      </c>
      <c r="K438" s="38">
        <f t="shared" si="50"/>
        <v>1884.05</v>
      </c>
      <c r="L438" s="3"/>
    </row>
    <row r="439" spans="1:12" customFormat="1" ht="37.5" x14ac:dyDescent="0.25">
      <c r="A439" s="80" t="s">
        <v>1080</v>
      </c>
      <c r="B439" s="81" t="s">
        <v>13</v>
      </c>
      <c r="C439" s="81" t="s">
        <v>1136</v>
      </c>
      <c r="D439" s="81" t="s">
        <v>803</v>
      </c>
      <c r="E439" s="82" t="s">
        <v>804</v>
      </c>
      <c r="F439" s="83" t="s">
        <v>22</v>
      </c>
      <c r="G439" s="85">
        <v>1.0249999999999999</v>
      </c>
      <c r="H439" s="37">
        <f t="shared" si="48"/>
        <v>8275.7099999999991</v>
      </c>
      <c r="I439" s="11">
        <v>8482.6</v>
      </c>
      <c r="J439" s="37">
        <f t="shared" si="49"/>
        <v>8682.3799999999992</v>
      </c>
      <c r="K439" s="38">
        <f t="shared" si="50"/>
        <v>8899.44</v>
      </c>
      <c r="L439" s="3"/>
    </row>
    <row r="440" spans="1:12" customFormat="1" ht="18.75" x14ac:dyDescent="0.25">
      <c r="A440" s="80" t="s">
        <v>1082</v>
      </c>
      <c r="B440" s="81" t="s">
        <v>13</v>
      </c>
      <c r="C440" s="81" t="s">
        <v>1156</v>
      </c>
      <c r="D440" s="81" t="s">
        <v>812</v>
      </c>
      <c r="E440" s="82" t="s">
        <v>813</v>
      </c>
      <c r="F440" s="83" t="s">
        <v>29</v>
      </c>
      <c r="G440" s="86">
        <v>0.1943</v>
      </c>
      <c r="H440" s="37">
        <f t="shared" si="48"/>
        <v>17772.88</v>
      </c>
      <c r="I440" s="11">
        <v>3453.27</v>
      </c>
      <c r="J440" s="37">
        <f t="shared" si="49"/>
        <v>18646.25</v>
      </c>
      <c r="K440" s="38">
        <f t="shared" si="50"/>
        <v>3622.97</v>
      </c>
      <c r="L440" s="3"/>
    </row>
    <row r="441" spans="1:12" customFormat="1" ht="37.5" x14ac:dyDescent="0.25">
      <c r="A441" s="80" t="s">
        <v>1084</v>
      </c>
      <c r="B441" s="81" t="s">
        <v>13</v>
      </c>
      <c r="C441" s="81" t="s">
        <v>1158</v>
      </c>
      <c r="D441" s="81" t="s">
        <v>1053</v>
      </c>
      <c r="E441" s="82" t="s">
        <v>1054</v>
      </c>
      <c r="F441" s="83" t="s">
        <v>322</v>
      </c>
      <c r="G441" s="91">
        <v>67</v>
      </c>
      <c r="H441" s="37">
        <f t="shared" si="48"/>
        <v>233.56</v>
      </c>
      <c r="I441" s="11">
        <v>15648.57</v>
      </c>
      <c r="J441" s="37">
        <f t="shared" si="49"/>
        <v>245.04</v>
      </c>
      <c r="K441" s="38">
        <f t="shared" si="50"/>
        <v>16417.68</v>
      </c>
      <c r="L441" s="3"/>
    </row>
    <row r="442" spans="1:12" customFormat="1" ht="93.75" x14ac:dyDescent="0.25">
      <c r="A442" s="80" t="s">
        <v>1086</v>
      </c>
      <c r="B442" s="81" t="s">
        <v>13</v>
      </c>
      <c r="C442" s="81" t="s">
        <v>1162</v>
      </c>
      <c r="D442" s="81" t="s">
        <v>1088</v>
      </c>
      <c r="E442" s="82" t="s">
        <v>1089</v>
      </c>
      <c r="F442" s="83" t="s">
        <v>308</v>
      </c>
      <c r="G442" s="90">
        <v>0.67</v>
      </c>
      <c r="H442" s="37">
        <f t="shared" si="48"/>
        <v>245011.43</v>
      </c>
      <c r="I442" s="11">
        <v>164157.66</v>
      </c>
      <c r="J442" s="37">
        <f t="shared" si="49"/>
        <v>257051.39</v>
      </c>
      <c r="K442" s="38">
        <f t="shared" si="50"/>
        <v>172224.43</v>
      </c>
      <c r="L442" s="3"/>
    </row>
    <row r="443" spans="1:12" customFormat="1" ht="18.75" x14ac:dyDescent="0.25">
      <c r="A443" s="80" t="s">
        <v>1090</v>
      </c>
      <c r="B443" s="81" t="s">
        <v>13</v>
      </c>
      <c r="C443" s="81" t="s">
        <v>1164</v>
      </c>
      <c r="D443" s="81" t="s">
        <v>1092</v>
      </c>
      <c r="E443" s="82" t="s">
        <v>1093</v>
      </c>
      <c r="F443" s="83" t="s">
        <v>453</v>
      </c>
      <c r="G443" s="90">
        <v>0.84</v>
      </c>
      <c r="H443" s="37">
        <f t="shared" si="48"/>
        <v>31129.31</v>
      </c>
      <c r="I443" s="11">
        <v>26148.62</v>
      </c>
      <c r="J443" s="37">
        <f t="shared" si="49"/>
        <v>32659.02</v>
      </c>
      <c r="K443" s="38">
        <f t="shared" si="50"/>
        <v>27433.58</v>
      </c>
      <c r="L443" s="3"/>
    </row>
    <row r="444" spans="1:12" customFormat="1" ht="37.5" x14ac:dyDescent="0.25">
      <c r="A444" s="80" t="s">
        <v>1094</v>
      </c>
      <c r="B444" s="81" t="s">
        <v>13</v>
      </c>
      <c r="C444" s="81" t="s">
        <v>1166</v>
      </c>
      <c r="D444" s="81" t="s">
        <v>1096</v>
      </c>
      <c r="E444" s="82" t="s">
        <v>1097</v>
      </c>
      <c r="F444" s="83" t="s">
        <v>22</v>
      </c>
      <c r="G444" s="86">
        <v>0.13439999999999999</v>
      </c>
      <c r="H444" s="37">
        <f t="shared" si="48"/>
        <v>3422.25</v>
      </c>
      <c r="I444" s="11">
        <v>459.95</v>
      </c>
      <c r="J444" s="37">
        <f t="shared" si="49"/>
        <v>3590.42</v>
      </c>
      <c r="K444" s="38">
        <f t="shared" si="50"/>
        <v>482.55</v>
      </c>
      <c r="L444" s="3"/>
    </row>
    <row r="445" spans="1:12" customFormat="1" ht="18.75" x14ac:dyDescent="0.25">
      <c r="A445" s="80" t="s">
        <v>1098</v>
      </c>
      <c r="B445" s="81" t="s">
        <v>13</v>
      </c>
      <c r="C445" s="81" t="s">
        <v>4699</v>
      </c>
      <c r="D445" s="81" t="s">
        <v>1099</v>
      </c>
      <c r="E445" s="82" t="s">
        <v>1100</v>
      </c>
      <c r="F445" s="83" t="s">
        <v>458</v>
      </c>
      <c r="G445" s="90">
        <v>84.84</v>
      </c>
      <c r="H445" s="37">
        <f t="shared" si="48"/>
        <v>538</v>
      </c>
      <c r="I445" s="11">
        <v>45643.54</v>
      </c>
      <c r="J445" s="37">
        <f t="shared" si="49"/>
        <v>564.44000000000005</v>
      </c>
      <c r="K445" s="38">
        <f t="shared" si="50"/>
        <v>47887.09</v>
      </c>
      <c r="L445" s="3"/>
    </row>
    <row r="446" spans="1:12" customFormat="1" ht="18.75" x14ac:dyDescent="0.25">
      <c r="A446" s="87"/>
      <c r="B446" s="87"/>
      <c r="C446" s="272" t="s">
        <v>1101</v>
      </c>
      <c r="D446" s="273"/>
      <c r="E446" s="274"/>
      <c r="F446" s="88"/>
      <c r="G446" s="88"/>
      <c r="H446" s="37"/>
      <c r="I446" s="11"/>
      <c r="J446" s="37"/>
      <c r="K446" s="38"/>
      <c r="L446" s="3"/>
    </row>
    <row r="447" spans="1:12" customFormat="1" ht="56.25" x14ac:dyDescent="0.25">
      <c r="A447" s="80" t="s">
        <v>1102</v>
      </c>
      <c r="B447" s="81" t="s">
        <v>13</v>
      </c>
      <c r="C447" s="81" t="s">
        <v>1168</v>
      </c>
      <c r="D447" s="81" t="s">
        <v>1060</v>
      </c>
      <c r="E447" s="82" t="s">
        <v>1061</v>
      </c>
      <c r="F447" s="83" t="s">
        <v>308</v>
      </c>
      <c r="G447" s="90">
        <v>3.08</v>
      </c>
      <c r="H447" s="37">
        <f t="shared" ref="H447" si="62">ROUND(I447/G447,2)</f>
        <v>37228.28</v>
      </c>
      <c r="I447" s="98">
        <v>114663.11</v>
      </c>
      <c r="J447" s="37">
        <f t="shared" si="49"/>
        <v>39057.69</v>
      </c>
      <c r="K447" s="38">
        <f t="shared" si="50"/>
        <v>120297.69</v>
      </c>
      <c r="L447" s="3"/>
    </row>
    <row r="448" spans="1:12" customFormat="1" ht="56.25" x14ac:dyDescent="0.25">
      <c r="A448" s="80" t="s">
        <v>1104</v>
      </c>
      <c r="B448" s="81" t="s">
        <v>13</v>
      </c>
      <c r="C448" s="81" t="s">
        <v>1170</v>
      </c>
      <c r="D448" s="81" t="s">
        <v>1106</v>
      </c>
      <c r="E448" s="82" t="s">
        <v>1107</v>
      </c>
      <c r="F448" s="83" t="s">
        <v>22</v>
      </c>
      <c r="G448" s="92">
        <v>30.8</v>
      </c>
      <c r="H448" s="37">
        <f t="shared" si="48"/>
        <v>14715.9</v>
      </c>
      <c r="I448" s="11">
        <v>453249.8</v>
      </c>
      <c r="J448" s="37">
        <f t="shared" si="49"/>
        <v>15439.05</v>
      </c>
      <c r="K448" s="38">
        <f t="shared" si="50"/>
        <v>475522.74</v>
      </c>
      <c r="L448" s="3"/>
    </row>
    <row r="449" spans="1:12" customFormat="1" ht="37.5" x14ac:dyDescent="0.25">
      <c r="A449" s="80" t="s">
        <v>1108</v>
      </c>
      <c r="B449" s="81" t="s">
        <v>13</v>
      </c>
      <c r="C449" s="81" t="s">
        <v>1172</v>
      </c>
      <c r="D449" s="81" t="s">
        <v>1068</v>
      </c>
      <c r="E449" s="82" t="s">
        <v>1069</v>
      </c>
      <c r="F449" s="83" t="s">
        <v>308</v>
      </c>
      <c r="G449" s="90">
        <v>3.08</v>
      </c>
      <c r="H449" s="37">
        <f t="shared" si="48"/>
        <v>12491.99</v>
      </c>
      <c r="I449" s="11">
        <v>38475.32</v>
      </c>
      <c r="J449" s="37">
        <f t="shared" si="49"/>
        <v>13105.85</v>
      </c>
      <c r="K449" s="38">
        <f t="shared" si="50"/>
        <v>40366.019999999997</v>
      </c>
      <c r="L449" s="3"/>
    </row>
    <row r="450" spans="1:12" customFormat="1" ht="18.75" x14ac:dyDescent="0.25">
      <c r="A450" s="80" t="s">
        <v>1110</v>
      </c>
      <c r="B450" s="81" t="s">
        <v>13</v>
      </c>
      <c r="C450" s="81" t="s">
        <v>1175</v>
      </c>
      <c r="D450" s="81" t="s">
        <v>1072</v>
      </c>
      <c r="E450" s="82" t="s">
        <v>1073</v>
      </c>
      <c r="F450" s="83" t="s">
        <v>308</v>
      </c>
      <c r="G450" s="90">
        <v>3.08</v>
      </c>
      <c r="H450" s="37">
        <f t="shared" si="48"/>
        <v>44990.42</v>
      </c>
      <c r="I450" s="11">
        <v>138570.49</v>
      </c>
      <c r="J450" s="37">
        <f t="shared" si="49"/>
        <v>47201.27</v>
      </c>
      <c r="K450" s="38">
        <f t="shared" si="50"/>
        <v>145379.91</v>
      </c>
      <c r="L450" s="3"/>
    </row>
    <row r="451" spans="1:12" customFormat="1" ht="37.5" x14ac:dyDescent="0.25">
      <c r="A451" s="80" t="s">
        <v>1112</v>
      </c>
      <c r="B451" s="81" t="s">
        <v>13</v>
      </c>
      <c r="C451" s="81" t="s">
        <v>4700</v>
      </c>
      <c r="D451" s="81" t="s">
        <v>803</v>
      </c>
      <c r="E451" s="82" t="s">
        <v>804</v>
      </c>
      <c r="F451" s="83" t="s">
        <v>22</v>
      </c>
      <c r="G451" s="85">
        <v>6.2830000000000004</v>
      </c>
      <c r="H451" s="37">
        <f t="shared" si="48"/>
        <v>8275.68</v>
      </c>
      <c r="I451" s="11">
        <v>51996.08</v>
      </c>
      <c r="J451" s="37">
        <f t="shared" si="49"/>
        <v>8682.35</v>
      </c>
      <c r="K451" s="38">
        <f t="shared" si="50"/>
        <v>54551.21</v>
      </c>
      <c r="L451" s="3"/>
    </row>
    <row r="452" spans="1:12" customFormat="1" ht="56.25" x14ac:dyDescent="0.25">
      <c r="A452" s="80" t="s">
        <v>1113</v>
      </c>
      <c r="B452" s="81" t="s">
        <v>13</v>
      </c>
      <c r="C452" s="81" t="s">
        <v>1179</v>
      </c>
      <c r="D452" s="81" t="s">
        <v>1078</v>
      </c>
      <c r="E452" s="82" t="s">
        <v>1079</v>
      </c>
      <c r="F452" s="83" t="s">
        <v>308</v>
      </c>
      <c r="G452" s="90">
        <v>3.08</v>
      </c>
      <c r="H452" s="37">
        <f t="shared" si="48"/>
        <v>2680.08</v>
      </c>
      <c r="I452" s="11">
        <v>8254.66</v>
      </c>
      <c r="J452" s="37">
        <f t="shared" si="49"/>
        <v>2811.78</v>
      </c>
      <c r="K452" s="38">
        <f t="shared" si="50"/>
        <v>8660.2800000000007</v>
      </c>
      <c r="L452" s="3"/>
    </row>
    <row r="453" spans="1:12" customFormat="1" ht="37.5" x14ac:dyDescent="0.25">
      <c r="A453" s="80" t="s">
        <v>1115</v>
      </c>
      <c r="B453" s="81" t="s">
        <v>13</v>
      </c>
      <c r="C453" s="81" t="s">
        <v>4701</v>
      </c>
      <c r="D453" s="81" t="s">
        <v>803</v>
      </c>
      <c r="E453" s="82" t="s">
        <v>804</v>
      </c>
      <c r="F453" s="83" t="s">
        <v>22</v>
      </c>
      <c r="G453" s="85">
        <v>4.7119999999999997</v>
      </c>
      <c r="H453" s="37">
        <f t="shared" si="48"/>
        <v>8275.68</v>
      </c>
      <c r="I453" s="11">
        <v>38995.019999999997</v>
      </c>
      <c r="J453" s="37">
        <f t="shared" si="49"/>
        <v>8682.35</v>
      </c>
      <c r="K453" s="38">
        <f t="shared" si="50"/>
        <v>40911.230000000003</v>
      </c>
      <c r="L453" s="3"/>
    </row>
    <row r="454" spans="1:12" customFormat="1" ht="18.75" x14ac:dyDescent="0.25">
      <c r="A454" s="80" t="s">
        <v>1117</v>
      </c>
      <c r="B454" s="81" t="s">
        <v>13</v>
      </c>
      <c r="C454" s="81" t="s">
        <v>1182</v>
      </c>
      <c r="D454" s="81" t="s">
        <v>812</v>
      </c>
      <c r="E454" s="82" t="s">
        <v>813</v>
      </c>
      <c r="F454" s="83" t="s">
        <v>29</v>
      </c>
      <c r="G454" s="86">
        <v>0.89319999999999999</v>
      </c>
      <c r="H454" s="37">
        <f t="shared" si="48"/>
        <v>17770.07</v>
      </c>
      <c r="I454" s="11">
        <v>15872.23</v>
      </c>
      <c r="J454" s="37">
        <f t="shared" si="49"/>
        <v>18643.3</v>
      </c>
      <c r="K454" s="38">
        <f t="shared" si="50"/>
        <v>16652.2</v>
      </c>
      <c r="L454" s="3"/>
    </row>
    <row r="455" spans="1:12" customFormat="1" ht="37.5" x14ac:dyDescent="0.25">
      <c r="A455" s="80" t="s">
        <v>1119</v>
      </c>
      <c r="B455" s="81" t="s">
        <v>13</v>
      </c>
      <c r="C455" s="81" t="s">
        <v>1184</v>
      </c>
      <c r="D455" s="81" t="s">
        <v>1053</v>
      </c>
      <c r="E455" s="82" t="s">
        <v>1054</v>
      </c>
      <c r="F455" s="83" t="s">
        <v>322</v>
      </c>
      <c r="G455" s="91">
        <v>308</v>
      </c>
      <c r="H455" s="37">
        <f t="shared" si="48"/>
        <v>233.56</v>
      </c>
      <c r="I455" s="11">
        <v>71936.73</v>
      </c>
      <c r="J455" s="37">
        <f t="shared" si="49"/>
        <v>245.04</v>
      </c>
      <c r="K455" s="38">
        <f t="shared" si="50"/>
        <v>75472.320000000007</v>
      </c>
      <c r="L455" s="3"/>
    </row>
    <row r="456" spans="1:12" customFormat="1" ht="18.75" x14ac:dyDescent="0.25">
      <c r="A456" s="80" t="s">
        <v>1120</v>
      </c>
      <c r="B456" s="81" t="s">
        <v>13</v>
      </c>
      <c r="C456" s="81" t="s">
        <v>1186</v>
      </c>
      <c r="D456" s="81" t="s">
        <v>1122</v>
      </c>
      <c r="E456" s="82" t="s">
        <v>1123</v>
      </c>
      <c r="F456" s="83" t="s">
        <v>308</v>
      </c>
      <c r="G456" s="90">
        <v>3.08</v>
      </c>
      <c r="H456" s="37">
        <f t="shared" si="48"/>
        <v>49777.69</v>
      </c>
      <c r="I456" s="11">
        <v>153315.29</v>
      </c>
      <c r="J456" s="37">
        <f t="shared" si="49"/>
        <v>52223.79</v>
      </c>
      <c r="K456" s="38">
        <f t="shared" si="50"/>
        <v>160849.26999999999</v>
      </c>
      <c r="L456" s="3"/>
    </row>
    <row r="457" spans="1:12" customFormat="1" ht="18.75" x14ac:dyDescent="0.25">
      <c r="A457" s="80" t="s">
        <v>1124</v>
      </c>
      <c r="B457" s="81" t="s">
        <v>13</v>
      </c>
      <c r="C457" s="81" t="s">
        <v>1188</v>
      </c>
      <c r="D457" s="81" t="s">
        <v>1126</v>
      </c>
      <c r="E457" s="82" t="s">
        <v>1127</v>
      </c>
      <c r="F457" s="83" t="s">
        <v>655</v>
      </c>
      <c r="G457" s="91">
        <v>154</v>
      </c>
      <c r="H457" s="37">
        <f t="shared" si="48"/>
        <v>187.46</v>
      </c>
      <c r="I457" s="11">
        <v>28868.55</v>
      </c>
      <c r="J457" s="37">
        <f t="shared" si="49"/>
        <v>196.67</v>
      </c>
      <c r="K457" s="38">
        <f t="shared" si="50"/>
        <v>30287.18</v>
      </c>
      <c r="L457" s="3"/>
    </row>
    <row r="458" spans="1:12" customFormat="1" ht="75" x14ac:dyDescent="0.25">
      <c r="A458" s="80" t="s">
        <v>1128</v>
      </c>
      <c r="B458" s="81" t="s">
        <v>13</v>
      </c>
      <c r="C458" s="81" t="s">
        <v>4702</v>
      </c>
      <c r="D458" s="81" t="s">
        <v>1129</v>
      </c>
      <c r="E458" s="82" t="s">
        <v>1130</v>
      </c>
      <c r="F458" s="83" t="s">
        <v>322</v>
      </c>
      <c r="G458" s="92">
        <v>314.2</v>
      </c>
      <c r="H458" s="37">
        <f t="shared" si="48"/>
        <v>741.48</v>
      </c>
      <c r="I458" s="11">
        <v>232972.08</v>
      </c>
      <c r="J458" s="37">
        <f t="shared" si="49"/>
        <v>777.92</v>
      </c>
      <c r="K458" s="38">
        <f t="shared" si="50"/>
        <v>244422.46</v>
      </c>
      <c r="L458" s="3"/>
    </row>
    <row r="459" spans="1:12" customFormat="1" ht="37.5" x14ac:dyDescent="0.25">
      <c r="A459" s="80" t="s">
        <v>1131</v>
      </c>
      <c r="B459" s="81" t="s">
        <v>13</v>
      </c>
      <c r="C459" s="81" t="s">
        <v>1190</v>
      </c>
      <c r="D459" s="81" t="s">
        <v>1133</v>
      </c>
      <c r="E459" s="82" t="s">
        <v>1134</v>
      </c>
      <c r="F459" s="83" t="s">
        <v>453</v>
      </c>
      <c r="G459" s="90">
        <v>3.77</v>
      </c>
      <c r="H459" s="37">
        <f t="shared" si="48"/>
        <v>8780.16</v>
      </c>
      <c r="I459" s="11">
        <v>33101.22</v>
      </c>
      <c r="J459" s="37">
        <f t="shared" si="49"/>
        <v>9211.6200000000008</v>
      </c>
      <c r="K459" s="38">
        <f t="shared" si="50"/>
        <v>34727.81</v>
      </c>
      <c r="L459" s="3"/>
    </row>
    <row r="460" spans="1:12" customFormat="1" ht="18.75" x14ac:dyDescent="0.25">
      <c r="A460" s="80" t="s">
        <v>1135</v>
      </c>
      <c r="B460" s="81" t="s">
        <v>13</v>
      </c>
      <c r="C460" s="81" t="s">
        <v>1192</v>
      </c>
      <c r="D460" s="81" t="s">
        <v>1137</v>
      </c>
      <c r="E460" s="82" t="s">
        <v>1138</v>
      </c>
      <c r="F460" s="83" t="s">
        <v>458</v>
      </c>
      <c r="G460" s="92">
        <v>380.8</v>
      </c>
      <c r="H460" s="37">
        <f t="shared" si="48"/>
        <v>64.09</v>
      </c>
      <c r="I460" s="11">
        <v>24406.12</v>
      </c>
      <c r="J460" s="37">
        <f t="shared" si="49"/>
        <v>67.239999999999995</v>
      </c>
      <c r="K460" s="38">
        <f t="shared" si="50"/>
        <v>25604.99</v>
      </c>
      <c r="L460" s="3"/>
    </row>
    <row r="461" spans="1:12" customFormat="1" ht="37.5" x14ac:dyDescent="0.25">
      <c r="A461" s="80" t="s">
        <v>1139</v>
      </c>
      <c r="B461" s="81" t="s">
        <v>13</v>
      </c>
      <c r="C461" s="81" t="s">
        <v>4703</v>
      </c>
      <c r="D461" s="81" t="s">
        <v>1140</v>
      </c>
      <c r="E461" s="82" t="s">
        <v>1141</v>
      </c>
      <c r="F461" s="83" t="s">
        <v>443</v>
      </c>
      <c r="G461" s="86">
        <v>0.30159999999999998</v>
      </c>
      <c r="H461" s="37">
        <f t="shared" si="48"/>
        <v>1474.5</v>
      </c>
      <c r="I461" s="11">
        <v>444.71</v>
      </c>
      <c r="J461" s="37">
        <f t="shared" si="49"/>
        <v>1546.96</v>
      </c>
      <c r="K461" s="38">
        <f t="shared" si="50"/>
        <v>466.56</v>
      </c>
      <c r="L461" s="3"/>
    </row>
    <row r="462" spans="1:12" customFormat="1" ht="37.5" x14ac:dyDescent="0.25">
      <c r="A462" s="80" t="s">
        <v>1142</v>
      </c>
      <c r="B462" s="81" t="s">
        <v>13</v>
      </c>
      <c r="C462" s="81" t="s">
        <v>4704</v>
      </c>
      <c r="D462" s="81" t="s">
        <v>1143</v>
      </c>
      <c r="E462" s="82" t="s">
        <v>1144</v>
      </c>
      <c r="F462" s="83" t="s">
        <v>443</v>
      </c>
      <c r="G462" s="86">
        <v>0.30159999999999998</v>
      </c>
      <c r="H462" s="37">
        <f t="shared" si="48"/>
        <v>1474.5</v>
      </c>
      <c r="I462" s="11">
        <v>444.71</v>
      </c>
      <c r="J462" s="37">
        <f t="shared" si="49"/>
        <v>1546.96</v>
      </c>
      <c r="K462" s="38">
        <f t="shared" si="50"/>
        <v>466.56</v>
      </c>
      <c r="L462" s="3"/>
    </row>
    <row r="463" spans="1:12" customFormat="1" ht="37.5" x14ac:dyDescent="0.25">
      <c r="A463" s="80" t="s">
        <v>1145</v>
      </c>
      <c r="B463" s="81" t="s">
        <v>13</v>
      </c>
      <c r="C463" s="81" t="s">
        <v>4705</v>
      </c>
      <c r="D463" s="81" t="s">
        <v>1146</v>
      </c>
      <c r="E463" s="82" t="s">
        <v>1147</v>
      </c>
      <c r="F463" s="83" t="s">
        <v>443</v>
      </c>
      <c r="G463" s="85">
        <v>1.508</v>
      </c>
      <c r="H463" s="37">
        <f t="shared" si="48"/>
        <v>2378.89</v>
      </c>
      <c r="I463" s="11">
        <v>3587.36</v>
      </c>
      <c r="J463" s="37">
        <f t="shared" si="49"/>
        <v>2495.79</v>
      </c>
      <c r="K463" s="38">
        <f t="shared" si="50"/>
        <v>3763.65</v>
      </c>
      <c r="L463" s="3"/>
    </row>
    <row r="464" spans="1:12" customFormat="1" ht="37.5" x14ac:dyDescent="0.25">
      <c r="A464" s="80" t="s">
        <v>1148</v>
      </c>
      <c r="B464" s="81" t="s">
        <v>13</v>
      </c>
      <c r="C464" s="81" t="s">
        <v>4706</v>
      </c>
      <c r="D464" s="81" t="s">
        <v>1149</v>
      </c>
      <c r="E464" s="82" t="s">
        <v>1150</v>
      </c>
      <c r="F464" s="83" t="s">
        <v>443</v>
      </c>
      <c r="G464" s="86">
        <v>0.26390000000000002</v>
      </c>
      <c r="H464" s="37">
        <f t="shared" si="48"/>
        <v>2713.22</v>
      </c>
      <c r="I464" s="11">
        <v>716.02</v>
      </c>
      <c r="J464" s="37">
        <f t="shared" si="49"/>
        <v>2846.55</v>
      </c>
      <c r="K464" s="38">
        <f t="shared" si="50"/>
        <v>751.2</v>
      </c>
      <c r="L464" s="3"/>
    </row>
    <row r="465" spans="1:12" customFormat="1" ht="37.5" x14ac:dyDescent="0.25">
      <c r="A465" s="80" t="s">
        <v>1151</v>
      </c>
      <c r="B465" s="81" t="s">
        <v>13</v>
      </c>
      <c r="C465" s="81" t="s">
        <v>4707</v>
      </c>
      <c r="D465" s="81" t="s">
        <v>1152</v>
      </c>
      <c r="E465" s="82" t="s">
        <v>1153</v>
      </c>
      <c r="F465" s="83" t="s">
        <v>443</v>
      </c>
      <c r="G465" s="86">
        <v>0.26390000000000002</v>
      </c>
      <c r="H465" s="37">
        <f t="shared" si="48"/>
        <v>2713.22</v>
      </c>
      <c r="I465" s="11">
        <v>716.02</v>
      </c>
      <c r="J465" s="37">
        <f t="shared" si="49"/>
        <v>2846.55</v>
      </c>
      <c r="K465" s="38">
        <f t="shared" si="50"/>
        <v>751.2</v>
      </c>
      <c r="L465" s="3"/>
    </row>
    <row r="466" spans="1:12" customFormat="1" ht="18.75" x14ac:dyDescent="0.25">
      <c r="A466" s="87"/>
      <c r="B466" s="87"/>
      <c r="C466" s="272" t="s">
        <v>1154</v>
      </c>
      <c r="D466" s="273"/>
      <c r="E466" s="274"/>
      <c r="F466" s="88"/>
      <c r="G466" s="88"/>
      <c r="H466" s="37"/>
      <c r="I466" s="11"/>
      <c r="J466" s="37"/>
      <c r="K466" s="38"/>
      <c r="L466" s="3"/>
    </row>
    <row r="467" spans="1:12" customFormat="1" ht="56.25" x14ac:dyDescent="0.25">
      <c r="A467" s="80" t="s">
        <v>1155</v>
      </c>
      <c r="B467" s="81" t="s">
        <v>13</v>
      </c>
      <c r="C467" s="81" t="s">
        <v>1194</v>
      </c>
      <c r="D467" s="81" t="s">
        <v>1060</v>
      </c>
      <c r="E467" s="82" t="s">
        <v>1061</v>
      </c>
      <c r="F467" s="83" t="s">
        <v>308</v>
      </c>
      <c r="G467" s="90">
        <v>0.42</v>
      </c>
      <c r="H467" s="37">
        <f t="shared" ref="H467" si="63">ROUND(I467/G467,2)</f>
        <v>37227.67</v>
      </c>
      <c r="I467" s="98">
        <v>15635.62</v>
      </c>
      <c r="J467" s="37">
        <f t="shared" ref="J467" si="64">ROUND(H467*M$17*N$17*O$17,2)</f>
        <v>39057.050000000003</v>
      </c>
      <c r="K467" s="38">
        <f t="shared" ref="K467" si="65">ROUND(J467*G467,2)</f>
        <v>16403.96</v>
      </c>
      <c r="L467" s="3"/>
    </row>
    <row r="468" spans="1:12" customFormat="1" ht="37.5" x14ac:dyDescent="0.25">
      <c r="A468" s="80" t="s">
        <v>1157</v>
      </c>
      <c r="B468" s="81" t="s">
        <v>13</v>
      </c>
      <c r="C468" s="81" t="s">
        <v>1196</v>
      </c>
      <c r="D468" s="81" t="s">
        <v>1159</v>
      </c>
      <c r="E468" s="82" t="s">
        <v>1160</v>
      </c>
      <c r="F468" s="83" t="s">
        <v>22</v>
      </c>
      <c r="G468" s="92">
        <v>4.2</v>
      </c>
      <c r="H468" s="37">
        <f t="shared" si="48"/>
        <v>7657.66</v>
      </c>
      <c r="I468" s="11">
        <v>32162.19</v>
      </c>
      <c r="J468" s="37">
        <f t="shared" si="49"/>
        <v>8033.96</v>
      </c>
      <c r="K468" s="38">
        <f t="shared" si="50"/>
        <v>33742.629999999997</v>
      </c>
      <c r="L468" s="3"/>
    </row>
    <row r="469" spans="1:12" customFormat="1" ht="37.5" x14ac:dyDescent="0.25">
      <c r="A469" s="80" t="s">
        <v>1161</v>
      </c>
      <c r="B469" s="81" t="s">
        <v>13</v>
      </c>
      <c r="C469" s="81" t="s">
        <v>1198</v>
      </c>
      <c r="D469" s="81" t="s">
        <v>1068</v>
      </c>
      <c r="E469" s="82" t="s">
        <v>1069</v>
      </c>
      <c r="F469" s="83" t="s">
        <v>308</v>
      </c>
      <c r="G469" s="90">
        <v>0.42</v>
      </c>
      <c r="H469" s="37">
        <f t="shared" si="48"/>
        <v>12492.81</v>
      </c>
      <c r="I469" s="11">
        <v>5246.98</v>
      </c>
      <c r="J469" s="37">
        <f t="shared" si="49"/>
        <v>13106.71</v>
      </c>
      <c r="K469" s="38">
        <f t="shared" si="50"/>
        <v>5504.82</v>
      </c>
      <c r="L469" s="3"/>
    </row>
    <row r="470" spans="1:12" customFormat="1" ht="18.75" x14ac:dyDescent="0.25">
      <c r="A470" s="80" t="s">
        <v>1163</v>
      </c>
      <c r="B470" s="81" t="s">
        <v>13</v>
      </c>
      <c r="C470" s="81" t="s">
        <v>1201</v>
      </c>
      <c r="D470" s="81" t="s">
        <v>1072</v>
      </c>
      <c r="E470" s="82" t="s">
        <v>1073</v>
      </c>
      <c r="F470" s="83" t="s">
        <v>308</v>
      </c>
      <c r="G470" s="90">
        <v>0.42</v>
      </c>
      <c r="H470" s="37">
        <f t="shared" si="48"/>
        <v>44989.52</v>
      </c>
      <c r="I470" s="11">
        <v>18895.599999999999</v>
      </c>
      <c r="J470" s="37">
        <f t="shared" si="49"/>
        <v>47200.32</v>
      </c>
      <c r="K470" s="38">
        <f t="shared" si="50"/>
        <v>19824.13</v>
      </c>
      <c r="L470" s="3"/>
    </row>
    <row r="471" spans="1:12" customFormat="1" ht="37.5" x14ac:dyDescent="0.25">
      <c r="A471" s="80" t="s">
        <v>1165</v>
      </c>
      <c r="B471" s="81" t="s">
        <v>13</v>
      </c>
      <c r="C471" s="81" t="s">
        <v>4708</v>
      </c>
      <c r="D471" s="81" t="s">
        <v>803</v>
      </c>
      <c r="E471" s="82" t="s">
        <v>804</v>
      </c>
      <c r="F471" s="83" t="s">
        <v>22</v>
      </c>
      <c r="G471" s="86">
        <v>0.85680000000000001</v>
      </c>
      <c r="H471" s="37">
        <f t="shared" ref="H471:H532" si="66">ROUND(I471/G471,2)</f>
        <v>8275.65</v>
      </c>
      <c r="I471" s="11">
        <v>7090.58</v>
      </c>
      <c r="J471" s="37">
        <f t="shared" ref="J471:J534" si="67">ROUND(H471*M$17*N$17*O$17,2)</f>
        <v>8682.32</v>
      </c>
      <c r="K471" s="38">
        <f t="shared" ref="K471:K534" si="68">ROUND(J471*G471,2)</f>
        <v>7439.01</v>
      </c>
      <c r="L471" s="3"/>
    </row>
    <row r="472" spans="1:12" customFormat="1" ht="56.25" x14ac:dyDescent="0.25">
      <c r="A472" s="80" t="s">
        <v>1167</v>
      </c>
      <c r="B472" s="81" t="s">
        <v>13</v>
      </c>
      <c r="C472" s="81" t="s">
        <v>1203</v>
      </c>
      <c r="D472" s="81" t="s">
        <v>1078</v>
      </c>
      <c r="E472" s="82" t="s">
        <v>1079</v>
      </c>
      <c r="F472" s="83" t="s">
        <v>308</v>
      </c>
      <c r="G472" s="90">
        <v>0.42</v>
      </c>
      <c r="H472" s="37">
        <f t="shared" si="66"/>
        <v>2679.45</v>
      </c>
      <c r="I472" s="11">
        <v>1125.3699999999999</v>
      </c>
      <c r="J472" s="37">
        <f t="shared" si="67"/>
        <v>2811.12</v>
      </c>
      <c r="K472" s="38">
        <f t="shared" si="68"/>
        <v>1180.67</v>
      </c>
      <c r="L472" s="3"/>
    </row>
    <row r="473" spans="1:12" customFormat="1" ht="37.5" x14ac:dyDescent="0.25">
      <c r="A473" s="80" t="s">
        <v>1169</v>
      </c>
      <c r="B473" s="81" t="s">
        <v>13</v>
      </c>
      <c r="C473" s="81" t="s">
        <v>1205</v>
      </c>
      <c r="D473" s="81" t="s">
        <v>803</v>
      </c>
      <c r="E473" s="82" t="s">
        <v>804</v>
      </c>
      <c r="F473" s="83" t="s">
        <v>22</v>
      </c>
      <c r="G473" s="86">
        <v>0.64259999999999995</v>
      </c>
      <c r="H473" s="37">
        <f t="shared" si="66"/>
        <v>8275.65</v>
      </c>
      <c r="I473" s="11">
        <v>5317.93</v>
      </c>
      <c r="J473" s="37">
        <f t="shared" si="67"/>
        <v>8682.32</v>
      </c>
      <c r="K473" s="38">
        <f t="shared" si="68"/>
        <v>5579.26</v>
      </c>
      <c r="L473" s="3"/>
    </row>
    <row r="474" spans="1:12" customFormat="1" ht="18.75" x14ac:dyDescent="0.25">
      <c r="A474" s="80" t="s">
        <v>1171</v>
      </c>
      <c r="B474" s="81" t="s">
        <v>13</v>
      </c>
      <c r="C474" s="81" t="s">
        <v>1209</v>
      </c>
      <c r="D474" s="81" t="s">
        <v>812</v>
      </c>
      <c r="E474" s="82" t="s">
        <v>813</v>
      </c>
      <c r="F474" s="83" t="s">
        <v>29</v>
      </c>
      <c r="G474" s="86">
        <v>0.12180000000000001</v>
      </c>
      <c r="H474" s="37">
        <f t="shared" si="66"/>
        <v>17771.759999999998</v>
      </c>
      <c r="I474" s="11">
        <v>2164.6</v>
      </c>
      <c r="J474" s="37">
        <f t="shared" si="67"/>
        <v>18645.07</v>
      </c>
      <c r="K474" s="38">
        <f t="shared" si="68"/>
        <v>2270.9699999999998</v>
      </c>
      <c r="L474" s="3"/>
    </row>
    <row r="475" spans="1:12" customFormat="1" ht="37.5" x14ac:dyDescent="0.25">
      <c r="A475" s="80" t="s">
        <v>1173</v>
      </c>
      <c r="B475" s="81" t="s">
        <v>13</v>
      </c>
      <c r="C475" s="81" t="s">
        <v>1211</v>
      </c>
      <c r="D475" s="81" t="s">
        <v>1053</v>
      </c>
      <c r="E475" s="82" t="s">
        <v>1054</v>
      </c>
      <c r="F475" s="83" t="s">
        <v>322</v>
      </c>
      <c r="G475" s="91">
        <v>42</v>
      </c>
      <c r="H475" s="37">
        <f t="shared" si="66"/>
        <v>233.56</v>
      </c>
      <c r="I475" s="11">
        <v>9809.5499999999993</v>
      </c>
      <c r="J475" s="37">
        <f t="shared" si="67"/>
        <v>245.04</v>
      </c>
      <c r="K475" s="38">
        <f t="shared" si="68"/>
        <v>10291.68</v>
      </c>
      <c r="L475" s="3"/>
    </row>
    <row r="476" spans="1:12" customFormat="1" ht="37.5" x14ac:dyDescent="0.25">
      <c r="A476" s="80" t="s">
        <v>1174</v>
      </c>
      <c r="B476" s="81" t="s">
        <v>13</v>
      </c>
      <c r="C476" s="81" t="s">
        <v>1213</v>
      </c>
      <c r="D476" s="81" t="s">
        <v>1176</v>
      </c>
      <c r="E476" s="82" t="s">
        <v>1177</v>
      </c>
      <c r="F476" s="83" t="s">
        <v>308</v>
      </c>
      <c r="G476" s="90">
        <v>0.42</v>
      </c>
      <c r="H476" s="37">
        <f t="shared" si="66"/>
        <v>51553.05</v>
      </c>
      <c r="I476" s="11">
        <v>21652.28</v>
      </c>
      <c r="J476" s="37">
        <f t="shared" si="67"/>
        <v>54086.39</v>
      </c>
      <c r="K476" s="38">
        <f t="shared" si="68"/>
        <v>22716.28</v>
      </c>
      <c r="L476" s="3"/>
    </row>
    <row r="477" spans="1:12" customFormat="1" ht="93.75" x14ac:dyDescent="0.25">
      <c r="A477" s="80" t="s">
        <v>1178</v>
      </c>
      <c r="B477" s="81" t="s">
        <v>13</v>
      </c>
      <c r="C477" s="81" t="s">
        <v>1216</v>
      </c>
      <c r="D477" s="81" t="s">
        <v>1088</v>
      </c>
      <c r="E477" s="82" t="s">
        <v>1089</v>
      </c>
      <c r="F477" s="83" t="s">
        <v>308</v>
      </c>
      <c r="G477" s="90">
        <v>0.42</v>
      </c>
      <c r="H477" s="37">
        <f t="shared" si="66"/>
        <v>245009.9</v>
      </c>
      <c r="I477" s="11">
        <v>102904.16</v>
      </c>
      <c r="J477" s="37">
        <f t="shared" si="67"/>
        <v>257049.79</v>
      </c>
      <c r="K477" s="38">
        <f t="shared" si="68"/>
        <v>107960.91</v>
      </c>
      <c r="L477" s="3"/>
    </row>
    <row r="478" spans="1:12" customFormat="1" ht="18.75" x14ac:dyDescent="0.25">
      <c r="A478" s="87"/>
      <c r="B478" s="87"/>
      <c r="C478" s="272" t="s">
        <v>1180</v>
      </c>
      <c r="D478" s="273"/>
      <c r="E478" s="274"/>
      <c r="F478" s="88"/>
      <c r="G478" s="88"/>
      <c r="H478" s="37"/>
      <c r="I478" s="11"/>
      <c r="J478" s="37"/>
      <c r="K478" s="38"/>
      <c r="L478" s="3"/>
    </row>
    <row r="479" spans="1:12" customFormat="1" ht="18.75" x14ac:dyDescent="0.25">
      <c r="A479" s="80" t="s">
        <v>1181</v>
      </c>
      <c r="B479" s="81" t="s">
        <v>13</v>
      </c>
      <c r="C479" s="81" t="s">
        <v>1218</v>
      </c>
      <c r="D479" s="81" t="s">
        <v>1072</v>
      </c>
      <c r="E479" s="82" t="s">
        <v>1073</v>
      </c>
      <c r="F479" s="83" t="s">
        <v>308</v>
      </c>
      <c r="G479" s="90">
        <v>6.48</v>
      </c>
      <c r="H479" s="37">
        <f t="shared" ref="H479" si="69">ROUND(I479/G479,2)</f>
        <v>44990.51</v>
      </c>
      <c r="I479" s="98">
        <v>291538.5</v>
      </c>
      <c r="J479" s="37">
        <f t="shared" ref="J479" si="70">ROUND(H479*M$17*N$17*O$17,2)</f>
        <v>47201.36</v>
      </c>
      <c r="K479" s="38">
        <f t="shared" ref="K479" si="71">ROUND(J479*G479,2)</f>
        <v>305864.81</v>
      </c>
      <c r="L479" s="3"/>
    </row>
    <row r="480" spans="1:12" customFormat="1" ht="37.5" x14ac:dyDescent="0.25">
      <c r="A480" s="80" t="s">
        <v>1183</v>
      </c>
      <c r="B480" s="81" t="s">
        <v>13</v>
      </c>
      <c r="C480" s="81" t="s">
        <v>1220</v>
      </c>
      <c r="D480" s="81" t="s">
        <v>803</v>
      </c>
      <c r="E480" s="82" t="s">
        <v>804</v>
      </c>
      <c r="F480" s="83" t="s">
        <v>22</v>
      </c>
      <c r="G480" s="90">
        <v>13.22</v>
      </c>
      <c r="H480" s="37">
        <f t="shared" si="66"/>
        <v>8275.68</v>
      </c>
      <c r="I480" s="11">
        <v>109404.46</v>
      </c>
      <c r="J480" s="37">
        <f t="shared" si="67"/>
        <v>8682.35</v>
      </c>
      <c r="K480" s="38">
        <f t="shared" si="68"/>
        <v>114780.67</v>
      </c>
      <c r="L480" s="3"/>
    </row>
    <row r="481" spans="1:12" customFormat="1" ht="56.25" x14ac:dyDescent="0.25">
      <c r="A481" s="80" t="s">
        <v>1185</v>
      </c>
      <c r="B481" s="81" t="s">
        <v>13</v>
      </c>
      <c r="C481" s="81" t="s">
        <v>1224</v>
      </c>
      <c r="D481" s="81" t="s">
        <v>1078</v>
      </c>
      <c r="E481" s="82" t="s">
        <v>1079</v>
      </c>
      <c r="F481" s="83" t="s">
        <v>308</v>
      </c>
      <c r="G481" s="90">
        <v>6.48</v>
      </c>
      <c r="H481" s="37">
        <f t="shared" si="66"/>
        <v>5360.06</v>
      </c>
      <c r="I481" s="11">
        <v>34733.160000000003</v>
      </c>
      <c r="J481" s="37">
        <f t="shared" si="67"/>
        <v>5623.46</v>
      </c>
      <c r="K481" s="38">
        <f t="shared" si="68"/>
        <v>36440.019999999997</v>
      </c>
      <c r="L481" s="3"/>
    </row>
    <row r="482" spans="1:12" customFormat="1" ht="37.5" x14ac:dyDescent="0.25">
      <c r="A482" s="80" t="s">
        <v>1187</v>
      </c>
      <c r="B482" s="81" t="s">
        <v>13</v>
      </c>
      <c r="C482" s="81" t="s">
        <v>1228</v>
      </c>
      <c r="D482" s="81" t="s">
        <v>803</v>
      </c>
      <c r="E482" s="82" t="s">
        <v>804</v>
      </c>
      <c r="F482" s="83" t="s">
        <v>22</v>
      </c>
      <c r="G482" s="90">
        <v>19.829999999999998</v>
      </c>
      <c r="H482" s="37">
        <f t="shared" si="66"/>
        <v>8275.68</v>
      </c>
      <c r="I482" s="11">
        <v>164106.74</v>
      </c>
      <c r="J482" s="37">
        <f t="shared" si="67"/>
        <v>8682.35</v>
      </c>
      <c r="K482" s="38">
        <f t="shared" si="68"/>
        <v>172171</v>
      </c>
      <c r="L482" s="3"/>
    </row>
    <row r="483" spans="1:12" customFormat="1" ht="18.75" x14ac:dyDescent="0.25">
      <c r="A483" s="80" t="s">
        <v>1189</v>
      </c>
      <c r="B483" s="81" t="s">
        <v>13</v>
      </c>
      <c r="C483" s="81" t="s">
        <v>1232</v>
      </c>
      <c r="D483" s="81" t="s">
        <v>812</v>
      </c>
      <c r="E483" s="82" t="s">
        <v>813</v>
      </c>
      <c r="F483" s="83" t="s">
        <v>29</v>
      </c>
      <c r="G483" s="86">
        <v>1.8792</v>
      </c>
      <c r="H483" s="37">
        <f t="shared" si="66"/>
        <v>17770.13</v>
      </c>
      <c r="I483" s="11">
        <v>33393.620000000003</v>
      </c>
      <c r="J483" s="37">
        <f t="shared" si="67"/>
        <v>18643.36</v>
      </c>
      <c r="K483" s="38">
        <f t="shared" si="68"/>
        <v>35034.6</v>
      </c>
      <c r="L483" s="3"/>
    </row>
    <row r="484" spans="1:12" customFormat="1" ht="37.5" x14ac:dyDescent="0.25">
      <c r="A484" s="80" t="s">
        <v>1191</v>
      </c>
      <c r="B484" s="81" t="s">
        <v>13</v>
      </c>
      <c r="C484" s="81" t="s">
        <v>1234</v>
      </c>
      <c r="D484" s="81" t="s">
        <v>1053</v>
      </c>
      <c r="E484" s="82" t="s">
        <v>1054</v>
      </c>
      <c r="F484" s="83" t="s">
        <v>322</v>
      </c>
      <c r="G484" s="91">
        <v>648</v>
      </c>
      <c r="H484" s="37">
        <f t="shared" si="66"/>
        <v>233.56</v>
      </c>
      <c r="I484" s="11">
        <v>151347.4</v>
      </c>
      <c r="J484" s="37">
        <f t="shared" si="67"/>
        <v>245.04</v>
      </c>
      <c r="K484" s="38">
        <f t="shared" si="68"/>
        <v>158785.92000000001</v>
      </c>
      <c r="L484" s="3"/>
    </row>
    <row r="485" spans="1:12" customFormat="1" ht="18.75" x14ac:dyDescent="0.25">
      <c r="A485" s="80" t="s">
        <v>1193</v>
      </c>
      <c r="B485" s="81" t="s">
        <v>13</v>
      </c>
      <c r="C485" s="81" t="s">
        <v>1236</v>
      </c>
      <c r="D485" s="81" t="s">
        <v>1072</v>
      </c>
      <c r="E485" s="82" t="s">
        <v>1073</v>
      </c>
      <c r="F485" s="83" t="s">
        <v>308</v>
      </c>
      <c r="G485" s="90">
        <v>6.48</v>
      </c>
      <c r="H485" s="37">
        <f t="shared" si="66"/>
        <v>44990.51</v>
      </c>
      <c r="I485" s="11">
        <v>291538.5</v>
      </c>
      <c r="J485" s="37">
        <f t="shared" si="67"/>
        <v>47201.36</v>
      </c>
      <c r="K485" s="38">
        <f t="shared" si="68"/>
        <v>305864.81</v>
      </c>
      <c r="L485" s="3"/>
    </row>
    <row r="486" spans="1:12" customFormat="1" ht="37.5" x14ac:dyDescent="0.25">
      <c r="A486" s="80" t="s">
        <v>1195</v>
      </c>
      <c r="B486" s="81" t="s">
        <v>13</v>
      </c>
      <c r="C486" s="81" t="s">
        <v>1238</v>
      </c>
      <c r="D486" s="81" t="s">
        <v>803</v>
      </c>
      <c r="E486" s="82" t="s">
        <v>804</v>
      </c>
      <c r="F486" s="83" t="s">
        <v>22</v>
      </c>
      <c r="G486" s="90">
        <v>13.22</v>
      </c>
      <c r="H486" s="37">
        <f t="shared" si="66"/>
        <v>8275.68</v>
      </c>
      <c r="I486" s="11">
        <v>109404.46</v>
      </c>
      <c r="J486" s="37">
        <f t="shared" si="67"/>
        <v>8682.35</v>
      </c>
      <c r="K486" s="38">
        <f t="shared" si="68"/>
        <v>114780.67</v>
      </c>
      <c r="L486" s="3"/>
    </row>
    <row r="487" spans="1:12" customFormat="1" ht="56.25" x14ac:dyDescent="0.25">
      <c r="A487" s="80" t="s">
        <v>1197</v>
      </c>
      <c r="B487" s="81" t="s">
        <v>13</v>
      </c>
      <c r="C487" s="81" t="s">
        <v>1240</v>
      </c>
      <c r="D487" s="81" t="s">
        <v>1078</v>
      </c>
      <c r="E487" s="82" t="s">
        <v>1079</v>
      </c>
      <c r="F487" s="83" t="s">
        <v>308</v>
      </c>
      <c r="G487" s="90">
        <v>6.48</v>
      </c>
      <c r="H487" s="37">
        <f t="shared" si="66"/>
        <v>1786.76</v>
      </c>
      <c r="I487" s="11">
        <v>11578.23</v>
      </c>
      <c r="J487" s="37">
        <f t="shared" si="67"/>
        <v>1874.56</v>
      </c>
      <c r="K487" s="38">
        <f t="shared" si="68"/>
        <v>12147.15</v>
      </c>
      <c r="L487" s="3"/>
    </row>
    <row r="488" spans="1:12" customFormat="1" ht="37.5" x14ac:dyDescent="0.25">
      <c r="A488" s="80" t="s">
        <v>1199</v>
      </c>
      <c r="B488" s="81" t="s">
        <v>13</v>
      </c>
      <c r="C488" s="81" t="s">
        <v>4709</v>
      </c>
      <c r="D488" s="81" t="s">
        <v>803</v>
      </c>
      <c r="E488" s="82" t="s">
        <v>804</v>
      </c>
      <c r="F488" s="83" t="s">
        <v>22</v>
      </c>
      <c r="G488" s="90">
        <v>6.61</v>
      </c>
      <c r="H488" s="37">
        <f t="shared" si="66"/>
        <v>8275.69</v>
      </c>
      <c r="I488" s="11">
        <v>54702.28</v>
      </c>
      <c r="J488" s="37">
        <f t="shared" si="67"/>
        <v>8682.36</v>
      </c>
      <c r="K488" s="38">
        <f t="shared" si="68"/>
        <v>57390.400000000001</v>
      </c>
      <c r="L488" s="3"/>
    </row>
    <row r="489" spans="1:12" customFormat="1" ht="93.75" x14ac:dyDescent="0.25">
      <c r="A489" s="80" t="s">
        <v>1200</v>
      </c>
      <c r="B489" s="81" t="s">
        <v>13</v>
      </c>
      <c r="C489" s="81" t="s">
        <v>1242</v>
      </c>
      <c r="D489" s="81" t="s">
        <v>1088</v>
      </c>
      <c r="E489" s="82" t="s">
        <v>1089</v>
      </c>
      <c r="F489" s="83" t="s">
        <v>308</v>
      </c>
      <c r="G489" s="90">
        <v>6.48</v>
      </c>
      <c r="H489" s="37">
        <f t="shared" si="66"/>
        <v>245011.21</v>
      </c>
      <c r="I489" s="11">
        <v>1587672.64</v>
      </c>
      <c r="J489" s="37">
        <f t="shared" si="67"/>
        <v>257051.16</v>
      </c>
      <c r="K489" s="38">
        <f t="shared" si="68"/>
        <v>1665691.52</v>
      </c>
      <c r="L489" s="3"/>
    </row>
    <row r="490" spans="1:12" customFormat="1" ht="18.75" x14ac:dyDescent="0.25">
      <c r="A490" s="80" t="s">
        <v>1202</v>
      </c>
      <c r="B490" s="81" t="s">
        <v>13</v>
      </c>
      <c r="C490" s="81" t="s">
        <v>1245</v>
      </c>
      <c r="D490" s="81" t="s">
        <v>1092</v>
      </c>
      <c r="E490" s="82" t="s">
        <v>1093</v>
      </c>
      <c r="F490" s="83" t="s">
        <v>453</v>
      </c>
      <c r="G490" s="85">
        <v>6.9630000000000001</v>
      </c>
      <c r="H490" s="37">
        <f t="shared" si="66"/>
        <v>31129.72</v>
      </c>
      <c r="I490" s="11">
        <v>216756.24</v>
      </c>
      <c r="J490" s="37">
        <f t="shared" si="67"/>
        <v>32659.45</v>
      </c>
      <c r="K490" s="38">
        <f t="shared" si="68"/>
        <v>227407.75</v>
      </c>
      <c r="L490" s="3"/>
    </row>
    <row r="491" spans="1:12" customFormat="1" ht="37.5" x14ac:dyDescent="0.25">
      <c r="A491" s="80" t="s">
        <v>1204</v>
      </c>
      <c r="B491" s="81" t="s">
        <v>13</v>
      </c>
      <c r="C491" s="81" t="s">
        <v>1247</v>
      </c>
      <c r="D491" s="81" t="s">
        <v>1096</v>
      </c>
      <c r="E491" s="82" t="s">
        <v>1097</v>
      </c>
      <c r="F491" s="83" t="s">
        <v>22</v>
      </c>
      <c r="G491" s="85">
        <v>1.1140000000000001</v>
      </c>
      <c r="H491" s="37">
        <f t="shared" si="66"/>
        <v>3422.32</v>
      </c>
      <c r="I491" s="11">
        <v>3812.47</v>
      </c>
      <c r="J491" s="37">
        <f t="shared" si="67"/>
        <v>3590.49</v>
      </c>
      <c r="K491" s="38">
        <f t="shared" si="68"/>
        <v>3999.81</v>
      </c>
      <c r="L491" s="3"/>
    </row>
    <row r="492" spans="1:12" customFormat="1" ht="18.75" x14ac:dyDescent="0.25">
      <c r="A492" s="80" t="s">
        <v>1206</v>
      </c>
      <c r="B492" s="81" t="s">
        <v>13</v>
      </c>
      <c r="C492" s="81" t="s">
        <v>1249</v>
      </c>
      <c r="D492" s="81" t="s">
        <v>1099</v>
      </c>
      <c r="E492" s="82" t="s">
        <v>1100</v>
      </c>
      <c r="F492" s="83" t="s">
        <v>458</v>
      </c>
      <c r="G492" s="92">
        <v>703.3</v>
      </c>
      <c r="H492" s="37">
        <f t="shared" si="66"/>
        <v>538</v>
      </c>
      <c r="I492" s="11">
        <v>378372.53</v>
      </c>
      <c r="J492" s="37">
        <f t="shared" si="67"/>
        <v>564.44000000000005</v>
      </c>
      <c r="K492" s="38">
        <f t="shared" si="68"/>
        <v>396970.65</v>
      </c>
      <c r="L492" s="3"/>
    </row>
    <row r="493" spans="1:12" customFormat="1" ht="18.75" x14ac:dyDescent="0.25">
      <c r="A493" s="87"/>
      <c r="B493" s="87"/>
      <c r="C493" s="272" t="s">
        <v>1207</v>
      </c>
      <c r="D493" s="273"/>
      <c r="E493" s="274"/>
      <c r="F493" s="88"/>
      <c r="G493" s="88"/>
      <c r="H493" s="37"/>
      <c r="I493" s="11"/>
      <c r="J493" s="37"/>
      <c r="K493" s="38"/>
      <c r="L493" s="3"/>
    </row>
    <row r="494" spans="1:12" customFormat="1" ht="18.75" x14ac:dyDescent="0.25">
      <c r="A494" s="80" t="s">
        <v>1208</v>
      </c>
      <c r="B494" s="81" t="s">
        <v>13</v>
      </c>
      <c r="C494" s="81" t="s">
        <v>1251</v>
      </c>
      <c r="D494" s="81" t="s">
        <v>1072</v>
      </c>
      <c r="E494" s="82" t="s">
        <v>1073</v>
      </c>
      <c r="F494" s="83" t="s">
        <v>308</v>
      </c>
      <c r="G494" s="90">
        <v>0.41</v>
      </c>
      <c r="H494" s="37">
        <f t="shared" ref="H494" si="72">ROUND(I494/G494,2)</f>
        <v>44990.2</v>
      </c>
      <c r="I494" s="98">
        <v>18445.98</v>
      </c>
      <c r="J494" s="37">
        <f t="shared" si="67"/>
        <v>47201.04</v>
      </c>
      <c r="K494" s="38">
        <f t="shared" si="68"/>
        <v>19352.43</v>
      </c>
      <c r="L494" s="3"/>
    </row>
    <row r="495" spans="1:12" customFormat="1" ht="37.5" x14ac:dyDescent="0.25">
      <c r="A495" s="80" t="s">
        <v>1210</v>
      </c>
      <c r="B495" s="81" t="s">
        <v>13</v>
      </c>
      <c r="C495" s="81" t="s">
        <v>1253</v>
      </c>
      <c r="D495" s="81" t="s">
        <v>803</v>
      </c>
      <c r="E495" s="82" t="s">
        <v>804</v>
      </c>
      <c r="F495" s="83" t="s">
        <v>22</v>
      </c>
      <c r="G495" s="86">
        <v>0.83640000000000003</v>
      </c>
      <c r="H495" s="37">
        <f t="shared" si="66"/>
        <v>8275.69</v>
      </c>
      <c r="I495" s="11">
        <v>6921.79</v>
      </c>
      <c r="J495" s="37">
        <f t="shared" si="67"/>
        <v>8682.36</v>
      </c>
      <c r="K495" s="38">
        <f t="shared" si="68"/>
        <v>7261.93</v>
      </c>
      <c r="L495" s="3"/>
    </row>
    <row r="496" spans="1:12" customFormat="1" ht="56.25" x14ac:dyDescent="0.25">
      <c r="A496" s="80" t="s">
        <v>1212</v>
      </c>
      <c r="B496" s="81" t="s">
        <v>13</v>
      </c>
      <c r="C496" s="81" t="s">
        <v>1261</v>
      </c>
      <c r="D496" s="81" t="s">
        <v>1078</v>
      </c>
      <c r="E496" s="82" t="s">
        <v>1079</v>
      </c>
      <c r="F496" s="83" t="s">
        <v>308</v>
      </c>
      <c r="G496" s="90">
        <v>0.41</v>
      </c>
      <c r="H496" s="37">
        <f t="shared" si="66"/>
        <v>1785.78</v>
      </c>
      <c r="I496" s="11">
        <v>732.17</v>
      </c>
      <c r="J496" s="37">
        <f t="shared" si="67"/>
        <v>1873.53</v>
      </c>
      <c r="K496" s="38">
        <f t="shared" si="68"/>
        <v>768.15</v>
      </c>
      <c r="L496" s="3"/>
    </row>
    <row r="497" spans="1:12" customFormat="1" ht="37.5" x14ac:dyDescent="0.25">
      <c r="A497" s="80" t="s">
        <v>1214</v>
      </c>
      <c r="B497" s="81" t="s">
        <v>13</v>
      </c>
      <c r="C497" s="81" t="s">
        <v>1263</v>
      </c>
      <c r="D497" s="81" t="s">
        <v>803</v>
      </c>
      <c r="E497" s="82" t="s">
        <v>804</v>
      </c>
      <c r="F497" s="83" t="s">
        <v>22</v>
      </c>
      <c r="G497" s="86">
        <v>0.41820000000000002</v>
      </c>
      <c r="H497" s="37">
        <f t="shared" si="66"/>
        <v>8275.59</v>
      </c>
      <c r="I497" s="11">
        <v>3460.85</v>
      </c>
      <c r="J497" s="37">
        <f t="shared" si="67"/>
        <v>8682.26</v>
      </c>
      <c r="K497" s="38">
        <f t="shared" si="68"/>
        <v>3630.92</v>
      </c>
      <c r="L497" s="3"/>
    </row>
    <row r="498" spans="1:12" customFormat="1" ht="93.75" x14ac:dyDescent="0.25">
      <c r="A498" s="80" t="s">
        <v>1215</v>
      </c>
      <c r="B498" s="81" t="s">
        <v>13</v>
      </c>
      <c r="C498" s="81" t="s">
        <v>1265</v>
      </c>
      <c r="D498" s="81" t="s">
        <v>1088</v>
      </c>
      <c r="E498" s="82" t="s">
        <v>1089</v>
      </c>
      <c r="F498" s="83" t="s">
        <v>308</v>
      </c>
      <c r="G498" s="90">
        <v>0.41</v>
      </c>
      <c r="H498" s="37">
        <f t="shared" si="66"/>
        <v>245011.27</v>
      </c>
      <c r="I498" s="11">
        <v>100454.62</v>
      </c>
      <c r="J498" s="37">
        <f t="shared" si="67"/>
        <v>257051.22</v>
      </c>
      <c r="K498" s="38">
        <f t="shared" si="68"/>
        <v>105391</v>
      </c>
      <c r="L498" s="3"/>
    </row>
    <row r="499" spans="1:12" customFormat="1" ht="18.75" x14ac:dyDescent="0.25">
      <c r="A499" s="80" t="s">
        <v>1217</v>
      </c>
      <c r="B499" s="81" t="s">
        <v>13</v>
      </c>
      <c r="C499" s="81" t="s">
        <v>1268</v>
      </c>
      <c r="D499" s="81" t="s">
        <v>1092</v>
      </c>
      <c r="E499" s="82" t="s">
        <v>1093</v>
      </c>
      <c r="F499" s="83" t="s">
        <v>453</v>
      </c>
      <c r="G499" s="85">
        <v>8.0000000000000002E-3</v>
      </c>
      <c r="H499" s="37">
        <f t="shared" si="66"/>
        <v>31170</v>
      </c>
      <c r="I499" s="11">
        <v>249.36</v>
      </c>
      <c r="J499" s="37">
        <f t="shared" si="67"/>
        <v>32701.71</v>
      </c>
      <c r="K499" s="38">
        <f t="shared" si="68"/>
        <v>261.61</v>
      </c>
      <c r="L499" s="3"/>
    </row>
    <row r="500" spans="1:12" customFormat="1" ht="37.5" x14ac:dyDescent="0.25">
      <c r="A500" s="80" t="s">
        <v>1219</v>
      </c>
      <c r="B500" s="81" t="s">
        <v>13</v>
      </c>
      <c r="C500" s="81" t="s">
        <v>1270</v>
      </c>
      <c r="D500" s="81" t="s">
        <v>1096</v>
      </c>
      <c r="E500" s="82" t="s">
        <v>1097</v>
      </c>
      <c r="F500" s="83" t="s">
        <v>22</v>
      </c>
      <c r="G500" s="86">
        <v>1.2999999999999999E-3</v>
      </c>
      <c r="H500" s="37">
        <f t="shared" si="66"/>
        <v>3400</v>
      </c>
      <c r="I500" s="11">
        <v>4.42</v>
      </c>
      <c r="J500" s="37">
        <f t="shared" si="67"/>
        <v>3567.08</v>
      </c>
      <c r="K500" s="38">
        <f t="shared" si="68"/>
        <v>4.6399999999999997</v>
      </c>
      <c r="L500" s="3"/>
    </row>
    <row r="501" spans="1:12" customFormat="1" ht="18.75" x14ac:dyDescent="0.25">
      <c r="A501" s="80" t="s">
        <v>1221</v>
      </c>
      <c r="B501" s="81" t="s">
        <v>13</v>
      </c>
      <c r="C501" s="81" t="s">
        <v>4710</v>
      </c>
      <c r="D501" s="81" t="s">
        <v>1099</v>
      </c>
      <c r="E501" s="82" t="s">
        <v>1100</v>
      </c>
      <c r="F501" s="83" t="s">
        <v>458</v>
      </c>
      <c r="G501" s="85">
        <v>0.80800000000000005</v>
      </c>
      <c r="H501" s="37">
        <f t="shared" si="66"/>
        <v>537.97</v>
      </c>
      <c r="I501" s="11">
        <v>434.68</v>
      </c>
      <c r="J501" s="37">
        <f t="shared" si="67"/>
        <v>564.41</v>
      </c>
      <c r="K501" s="38">
        <f t="shared" si="68"/>
        <v>456.04</v>
      </c>
      <c r="L501" s="3"/>
    </row>
    <row r="502" spans="1:12" customFormat="1" ht="18.75" x14ac:dyDescent="0.25">
      <c r="A502" s="87"/>
      <c r="B502" s="87"/>
      <c r="C502" s="272" t="s">
        <v>1222</v>
      </c>
      <c r="D502" s="273"/>
      <c r="E502" s="274"/>
      <c r="F502" s="88"/>
      <c r="G502" s="88"/>
      <c r="H502" s="37"/>
      <c r="I502" s="11"/>
      <c r="J502" s="37"/>
      <c r="K502" s="38"/>
      <c r="L502" s="3"/>
    </row>
    <row r="503" spans="1:12" customFormat="1" ht="37.5" x14ac:dyDescent="0.25">
      <c r="A503" s="80" t="s">
        <v>1223</v>
      </c>
      <c r="B503" s="81" t="s">
        <v>13</v>
      </c>
      <c r="C503" s="81" t="s">
        <v>1272</v>
      </c>
      <c r="D503" s="81" t="s">
        <v>1225</v>
      </c>
      <c r="E503" s="82" t="s">
        <v>1226</v>
      </c>
      <c r="F503" s="83" t="s">
        <v>308</v>
      </c>
      <c r="G503" s="90">
        <v>24.62</v>
      </c>
      <c r="H503" s="37">
        <f t="shared" ref="H503" si="73">ROUND(I503/G503,2)</f>
        <v>22208.39</v>
      </c>
      <c r="I503" s="98">
        <v>546770.59</v>
      </c>
      <c r="J503" s="37">
        <f t="shared" si="67"/>
        <v>23299.72</v>
      </c>
      <c r="K503" s="38">
        <f t="shared" si="68"/>
        <v>573639.11</v>
      </c>
      <c r="L503" s="3"/>
    </row>
    <row r="504" spans="1:12" customFormat="1" ht="37.5" x14ac:dyDescent="0.25">
      <c r="A504" s="80" t="s">
        <v>1227</v>
      </c>
      <c r="B504" s="81" t="s">
        <v>13</v>
      </c>
      <c r="C504" s="81" t="s">
        <v>1274</v>
      </c>
      <c r="D504" s="81" t="s">
        <v>1229</v>
      </c>
      <c r="E504" s="82" t="s">
        <v>1230</v>
      </c>
      <c r="F504" s="83" t="s">
        <v>322</v>
      </c>
      <c r="G504" s="91">
        <v>2511</v>
      </c>
      <c r="H504" s="37">
        <f t="shared" si="66"/>
        <v>158.94999999999999</v>
      </c>
      <c r="I504" s="11">
        <v>399126.21</v>
      </c>
      <c r="J504" s="37">
        <f t="shared" si="67"/>
        <v>166.76</v>
      </c>
      <c r="K504" s="38">
        <f t="shared" si="68"/>
        <v>418734.36</v>
      </c>
      <c r="L504" s="3"/>
    </row>
    <row r="505" spans="1:12" customFormat="1" ht="18.75" x14ac:dyDescent="0.25">
      <c r="A505" s="80" t="s">
        <v>1231</v>
      </c>
      <c r="B505" s="81" t="s">
        <v>13</v>
      </c>
      <c r="C505" s="81" t="s">
        <v>1276</v>
      </c>
      <c r="D505" s="81" t="s">
        <v>1072</v>
      </c>
      <c r="E505" s="82" t="s">
        <v>1073</v>
      </c>
      <c r="F505" s="83" t="s">
        <v>308</v>
      </c>
      <c r="G505" s="90">
        <v>24.62</v>
      </c>
      <c r="H505" s="37">
        <f t="shared" si="66"/>
        <v>44990.53</v>
      </c>
      <c r="I505" s="11">
        <v>1107666.8400000001</v>
      </c>
      <c r="J505" s="37">
        <f t="shared" si="67"/>
        <v>47201.38</v>
      </c>
      <c r="K505" s="38">
        <f t="shared" si="68"/>
        <v>1162097.98</v>
      </c>
      <c r="L505" s="3"/>
    </row>
    <row r="506" spans="1:12" customFormat="1" ht="37.5" x14ac:dyDescent="0.25">
      <c r="A506" s="80" t="s">
        <v>1233</v>
      </c>
      <c r="B506" s="81" t="s">
        <v>13</v>
      </c>
      <c r="C506" s="81" t="s">
        <v>4711</v>
      </c>
      <c r="D506" s="81" t="s">
        <v>803</v>
      </c>
      <c r="E506" s="82" t="s">
        <v>804</v>
      </c>
      <c r="F506" s="83" t="s">
        <v>22</v>
      </c>
      <c r="G506" s="90">
        <v>50.22</v>
      </c>
      <c r="H506" s="37">
        <f t="shared" si="66"/>
        <v>8275.68</v>
      </c>
      <c r="I506" s="11">
        <v>415604.63</v>
      </c>
      <c r="J506" s="37">
        <f t="shared" si="67"/>
        <v>8682.35</v>
      </c>
      <c r="K506" s="38">
        <f t="shared" si="68"/>
        <v>436027.62</v>
      </c>
      <c r="L506" s="3"/>
    </row>
    <row r="507" spans="1:12" customFormat="1" ht="56.25" x14ac:dyDescent="0.25">
      <c r="A507" s="80" t="s">
        <v>1235</v>
      </c>
      <c r="B507" s="81" t="s">
        <v>13</v>
      </c>
      <c r="C507" s="81" t="s">
        <v>1278</v>
      </c>
      <c r="D507" s="81" t="s">
        <v>1078</v>
      </c>
      <c r="E507" s="82" t="s">
        <v>1079</v>
      </c>
      <c r="F507" s="83" t="s">
        <v>308</v>
      </c>
      <c r="G507" s="90">
        <v>24.62</v>
      </c>
      <c r="H507" s="37">
        <f t="shared" si="66"/>
        <v>5360.19</v>
      </c>
      <c r="I507" s="11">
        <v>131967.93</v>
      </c>
      <c r="J507" s="37">
        <f t="shared" si="67"/>
        <v>5623.59</v>
      </c>
      <c r="K507" s="38">
        <f t="shared" si="68"/>
        <v>138452.79</v>
      </c>
      <c r="L507" s="3"/>
    </row>
    <row r="508" spans="1:12" customFormat="1" ht="37.5" x14ac:dyDescent="0.25">
      <c r="A508" s="80" t="s">
        <v>1237</v>
      </c>
      <c r="B508" s="81" t="s">
        <v>13</v>
      </c>
      <c r="C508" s="81" t="s">
        <v>4712</v>
      </c>
      <c r="D508" s="81" t="s">
        <v>803</v>
      </c>
      <c r="E508" s="82" t="s">
        <v>804</v>
      </c>
      <c r="F508" s="83" t="s">
        <v>22</v>
      </c>
      <c r="G508" s="90">
        <v>75.34</v>
      </c>
      <c r="H508" s="37">
        <f t="shared" si="66"/>
        <v>8275.68</v>
      </c>
      <c r="I508" s="11">
        <v>623489.77</v>
      </c>
      <c r="J508" s="37">
        <f t="shared" si="67"/>
        <v>8682.35</v>
      </c>
      <c r="K508" s="38">
        <f t="shared" si="68"/>
        <v>654128.25</v>
      </c>
      <c r="L508" s="3"/>
    </row>
    <row r="509" spans="1:12" customFormat="1" ht="18.75" x14ac:dyDescent="0.25">
      <c r="A509" s="80" t="s">
        <v>1239</v>
      </c>
      <c r="B509" s="81" t="s">
        <v>13</v>
      </c>
      <c r="C509" s="81" t="s">
        <v>1281</v>
      </c>
      <c r="D509" s="81" t="s">
        <v>1056</v>
      </c>
      <c r="E509" s="82" t="s">
        <v>1057</v>
      </c>
      <c r="F509" s="83" t="s">
        <v>308</v>
      </c>
      <c r="G509" s="90">
        <v>24.62</v>
      </c>
      <c r="H509" s="37">
        <f t="shared" si="66"/>
        <v>14649.66</v>
      </c>
      <c r="I509" s="11">
        <v>360674.7</v>
      </c>
      <c r="J509" s="37">
        <f t="shared" si="67"/>
        <v>15369.55</v>
      </c>
      <c r="K509" s="38">
        <f t="shared" si="68"/>
        <v>378398.32</v>
      </c>
      <c r="L509" s="3"/>
    </row>
    <row r="510" spans="1:12" customFormat="1" ht="18.75" x14ac:dyDescent="0.25">
      <c r="A510" s="80" t="s">
        <v>1241</v>
      </c>
      <c r="B510" s="81" t="s">
        <v>13</v>
      </c>
      <c r="C510" s="81" t="s">
        <v>1284</v>
      </c>
      <c r="D510" s="81" t="s">
        <v>812</v>
      </c>
      <c r="E510" s="82" t="s">
        <v>813</v>
      </c>
      <c r="F510" s="83" t="s">
        <v>29</v>
      </c>
      <c r="G510" s="86">
        <v>7.1398000000000001</v>
      </c>
      <c r="H510" s="37">
        <f t="shared" si="66"/>
        <v>17770.54</v>
      </c>
      <c r="I510" s="11">
        <v>126878.09</v>
      </c>
      <c r="J510" s="37">
        <f t="shared" si="67"/>
        <v>18643.79</v>
      </c>
      <c r="K510" s="38">
        <f t="shared" si="68"/>
        <v>133112.93</v>
      </c>
      <c r="L510" s="3"/>
    </row>
    <row r="511" spans="1:12" customFormat="1" ht="37.5" x14ac:dyDescent="0.25">
      <c r="A511" s="80" t="s">
        <v>1243</v>
      </c>
      <c r="B511" s="81" t="s">
        <v>13</v>
      </c>
      <c r="C511" s="81" t="s">
        <v>1286</v>
      </c>
      <c r="D511" s="81" t="s">
        <v>1053</v>
      </c>
      <c r="E511" s="82" t="s">
        <v>1054</v>
      </c>
      <c r="F511" s="83" t="s">
        <v>322</v>
      </c>
      <c r="G511" s="91">
        <v>2462</v>
      </c>
      <c r="H511" s="37">
        <f t="shared" si="66"/>
        <v>233.56</v>
      </c>
      <c r="I511" s="11">
        <v>575026.68999999994</v>
      </c>
      <c r="J511" s="37">
        <f t="shared" si="67"/>
        <v>245.04</v>
      </c>
      <c r="K511" s="38">
        <f t="shared" si="68"/>
        <v>603288.48</v>
      </c>
      <c r="L511" s="3"/>
    </row>
    <row r="512" spans="1:12" customFormat="1" ht="18.75" x14ac:dyDescent="0.25">
      <c r="A512" s="80" t="s">
        <v>1244</v>
      </c>
      <c r="B512" s="81" t="s">
        <v>13</v>
      </c>
      <c r="C512" s="81" t="s">
        <v>1288</v>
      </c>
      <c r="D512" s="81" t="s">
        <v>1122</v>
      </c>
      <c r="E512" s="82" t="s">
        <v>1123</v>
      </c>
      <c r="F512" s="83" t="s">
        <v>308</v>
      </c>
      <c r="G512" s="90">
        <v>24.62</v>
      </c>
      <c r="H512" s="37">
        <f t="shared" si="66"/>
        <v>49777.52</v>
      </c>
      <c r="I512" s="11">
        <v>1225522.5900000001</v>
      </c>
      <c r="J512" s="37">
        <f t="shared" si="67"/>
        <v>52223.61</v>
      </c>
      <c r="K512" s="38">
        <f t="shared" si="68"/>
        <v>1285745.28</v>
      </c>
      <c r="L512" s="3"/>
    </row>
    <row r="513" spans="1:12" customFormat="1" ht="18.75" x14ac:dyDescent="0.25">
      <c r="A513" s="80" t="s">
        <v>1246</v>
      </c>
      <c r="B513" s="81" t="s">
        <v>13</v>
      </c>
      <c r="C513" s="81" t="s">
        <v>4713</v>
      </c>
      <c r="D513" s="81" t="s">
        <v>1126</v>
      </c>
      <c r="E513" s="82" t="s">
        <v>1127</v>
      </c>
      <c r="F513" s="83" t="s">
        <v>655</v>
      </c>
      <c r="G513" s="91">
        <v>1231</v>
      </c>
      <c r="H513" s="37">
        <f t="shared" si="66"/>
        <v>187.46</v>
      </c>
      <c r="I513" s="11">
        <v>230760.92</v>
      </c>
      <c r="J513" s="37">
        <f t="shared" si="67"/>
        <v>196.67</v>
      </c>
      <c r="K513" s="38">
        <f t="shared" si="68"/>
        <v>242100.77</v>
      </c>
      <c r="L513" s="3"/>
    </row>
    <row r="514" spans="1:12" customFormat="1" ht="75" x14ac:dyDescent="0.25">
      <c r="A514" s="80" t="s">
        <v>1248</v>
      </c>
      <c r="B514" s="81" t="s">
        <v>13</v>
      </c>
      <c r="C514" s="81" t="s">
        <v>4714</v>
      </c>
      <c r="D514" s="81" t="s">
        <v>1129</v>
      </c>
      <c r="E514" s="82" t="s">
        <v>1130</v>
      </c>
      <c r="F514" s="83" t="s">
        <v>322</v>
      </c>
      <c r="G514" s="91">
        <v>2511</v>
      </c>
      <c r="H514" s="37">
        <f t="shared" si="66"/>
        <v>741.48</v>
      </c>
      <c r="I514" s="11">
        <v>1861848.5</v>
      </c>
      <c r="J514" s="37">
        <f t="shared" si="67"/>
        <v>777.92</v>
      </c>
      <c r="K514" s="38">
        <f t="shared" si="68"/>
        <v>1953357.12</v>
      </c>
      <c r="L514" s="3"/>
    </row>
    <row r="515" spans="1:12" customFormat="1" ht="37.5" x14ac:dyDescent="0.25">
      <c r="A515" s="80" t="s">
        <v>1250</v>
      </c>
      <c r="B515" s="81" t="s">
        <v>13</v>
      </c>
      <c r="C515" s="81" t="s">
        <v>1290</v>
      </c>
      <c r="D515" s="81" t="s">
        <v>1133</v>
      </c>
      <c r="E515" s="82" t="s">
        <v>1134</v>
      </c>
      <c r="F515" s="83" t="s">
        <v>453</v>
      </c>
      <c r="G515" s="90">
        <v>30.16</v>
      </c>
      <c r="H515" s="37">
        <f t="shared" si="66"/>
        <v>8780.08</v>
      </c>
      <c r="I515" s="11">
        <v>264807.32</v>
      </c>
      <c r="J515" s="37">
        <f t="shared" si="67"/>
        <v>9211.5400000000009</v>
      </c>
      <c r="K515" s="38">
        <f t="shared" si="68"/>
        <v>277820.05</v>
      </c>
      <c r="L515" s="3"/>
    </row>
    <row r="516" spans="1:12" customFormat="1" ht="18.75" x14ac:dyDescent="0.25">
      <c r="A516" s="80" t="s">
        <v>1252</v>
      </c>
      <c r="B516" s="81" t="s">
        <v>13</v>
      </c>
      <c r="C516" s="81" t="s">
        <v>1292</v>
      </c>
      <c r="D516" s="81" t="s">
        <v>1137</v>
      </c>
      <c r="E516" s="82" t="s">
        <v>1138</v>
      </c>
      <c r="F516" s="83" t="s">
        <v>458</v>
      </c>
      <c r="G516" s="91">
        <v>3046</v>
      </c>
      <c r="H516" s="37">
        <f t="shared" si="66"/>
        <v>64.09</v>
      </c>
      <c r="I516" s="11">
        <v>195223.01</v>
      </c>
      <c r="J516" s="37">
        <f t="shared" si="67"/>
        <v>67.239999999999995</v>
      </c>
      <c r="K516" s="38">
        <f t="shared" si="68"/>
        <v>204813.04</v>
      </c>
      <c r="L516" s="3"/>
    </row>
    <row r="517" spans="1:12" customFormat="1" ht="37.5" x14ac:dyDescent="0.25">
      <c r="A517" s="80" t="s">
        <v>1254</v>
      </c>
      <c r="B517" s="81" t="s">
        <v>13</v>
      </c>
      <c r="C517" s="81" t="s">
        <v>4715</v>
      </c>
      <c r="D517" s="81" t="s">
        <v>1140</v>
      </c>
      <c r="E517" s="82" t="s">
        <v>1141</v>
      </c>
      <c r="F517" s="83" t="s">
        <v>443</v>
      </c>
      <c r="G517" s="85">
        <v>2.4129999999999998</v>
      </c>
      <c r="H517" s="37">
        <f t="shared" si="66"/>
        <v>1474.5</v>
      </c>
      <c r="I517" s="11">
        <v>3557.97</v>
      </c>
      <c r="J517" s="37">
        <f t="shared" si="67"/>
        <v>1546.96</v>
      </c>
      <c r="K517" s="38">
        <f t="shared" si="68"/>
        <v>3732.81</v>
      </c>
      <c r="L517" s="3"/>
    </row>
    <row r="518" spans="1:12" customFormat="1" ht="37.5" x14ac:dyDescent="0.25">
      <c r="A518" s="80" t="s">
        <v>1255</v>
      </c>
      <c r="B518" s="81" t="s">
        <v>13</v>
      </c>
      <c r="C518" s="81" t="s">
        <v>4716</v>
      </c>
      <c r="D518" s="81" t="s">
        <v>1143</v>
      </c>
      <c r="E518" s="82" t="s">
        <v>1144</v>
      </c>
      <c r="F518" s="83" t="s">
        <v>443</v>
      </c>
      <c r="G518" s="85">
        <v>2.4129999999999998</v>
      </c>
      <c r="H518" s="37">
        <f t="shared" si="66"/>
        <v>1474.5</v>
      </c>
      <c r="I518" s="11">
        <v>3557.97</v>
      </c>
      <c r="J518" s="37">
        <f t="shared" si="67"/>
        <v>1546.96</v>
      </c>
      <c r="K518" s="38">
        <f t="shared" si="68"/>
        <v>3732.81</v>
      </c>
      <c r="L518" s="3"/>
    </row>
    <row r="519" spans="1:12" customFormat="1" ht="37.5" x14ac:dyDescent="0.25">
      <c r="A519" s="80" t="s">
        <v>1256</v>
      </c>
      <c r="B519" s="81" t="s">
        <v>13</v>
      </c>
      <c r="C519" s="81" t="s">
        <v>4717</v>
      </c>
      <c r="D519" s="81" t="s">
        <v>1146</v>
      </c>
      <c r="E519" s="82" t="s">
        <v>1147</v>
      </c>
      <c r="F519" s="83" t="s">
        <v>443</v>
      </c>
      <c r="G519" s="90">
        <v>12.06</v>
      </c>
      <c r="H519" s="37">
        <f t="shared" si="66"/>
        <v>2378.86</v>
      </c>
      <c r="I519" s="11">
        <v>28689.05</v>
      </c>
      <c r="J519" s="37">
        <f t="shared" si="67"/>
        <v>2495.7600000000002</v>
      </c>
      <c r="K519" s="38">
        <f t="shared" si="68"/>
        <v>30098.87</v>
      </c>
      <c r="L519" s="3"/>
    </row>
    <row r="520" spans="1:12" customFormat="1" ht="37.5" x14ac:dyDescent="0.25">
      <c r="A520" s="80" t="s">
        <v>1257</v>
      </c>
      <c r="B520" s="81" t="s">
        <v>13</v>
      </c>
      <c r="C520" s="81" t="s">
        <v>4718</v>
      </c>
      <c r="D520" s="81" t="s">
        <v>1149</v>
      </c>
      <c r="E520" s="82" t="s">
        <v>1150</v>
      </c>
      <c r="F520" s="83" t="s">
        <v>443</v>
      </c>
      <c r="G520" s="85">
        <v>2.1110000000000002</v>
      </c>
      <c r="H520" s="37">
        <f t="shared" si="66"/>
        <v>2713.1</v>
      </c>
      <c r="I520" s="11">
        <v>5727.35</v>
      </c>
      <c r="J520" s="37">
        <f t="shared" si="67"/>
        <v>2846.42</v>
      </c>
      <c r="K520" s="38">
        <f t="shared" si="68"/>
        <v>6008.79</v>
      </c>
      <c r="L520" s="3"/>
    </row>
    <row r="521" spans="1:12" customFormat="1" ht="37.5" x14ac:dyDescent="0.25">
      <c r="A521" s="80" t="s">
        <v>1258</v>
      </c>
      <c r="B521" s="81" t="s">
        <v>13</v>
      </c>
      <c r="C521" s="81" t="s">
        <v>4719</v>
      </c>
      <c r="D521" s="81" t="s">
        <v>1152</v>
      </c>
      <c r="E521" s="82" t="s">
        <v>1153</v>
      </c>
      <c r="F521" s="83" t="s">
        <v>443</v>
      </c>
      <c r="G521" s="85">
        <v>2.1110000000000002</v>
      </c>
      <c r="H521" s="37">
        <f t="shared" si="66"/>
        <v>2713.1</v>
      </c>
      <c r="I521" s="11">
        <v>5727.35</v>
      </c>
      <c r="J521" s="37">
        <f t="shared" si="67"/>
        <v>2846.42</v>
      </c>
      <c r="K521" s="38">
        <f t="shared" si="68"/>
        <v>6008.79</v>
      </c>
      <c r="L521" s="3"/>
    </row>
    <row r="522" spans="1:12" customFormat="1" ht="18.75" x14ac:dyDescent="0.25">
      <c r="A522" s="87"/>
      <c r="B522" s="87"/>
      <c r="C522" s="272" t="s">
        <v>1259</v>
      </c>
      <c r="D522" s="273"/>
      <c r="E522" s="274"/>
      <c r="F522" s="88"/>
      <c r="G522" s="88"/>
      <c r="H522" s="37"/>
      <c r="I522" s="11"/>
      <c r="J522" s="37"/>
      <c r="K522" s="38"/>
      <c r="L522" s="3"/>
    </row>
    <row r="523" spans="1:12" customFormat="1" ht="37.5" x14ac:dyDescent="0.25">
      <c r="A523" s="80" t="s">
        <v>1260</v>
      </c>
      <c r="B523" s="81" t="s">
        <v>13</v>
      </c>
      <c r="C523" s="81" t="s">
        <v>1294</v>
      </c>
      <c r="D523" s="81" t="s">
        <v>1225</v>
      </c>
      <c r="E523" s="82" t="s">
        <v>1226</v>
      </c>
      <c r="F523" s="83" t="s">
        <v>308</v>
      </c>
      <c r="G523" s="90">
        <v>3.09</v>
      </c>
      <c r="H523" s="37">
        <f t="shared" ref="H523" si="74">ROUND(I523/G523,2)</f>
        <v>22208.46</v>
      </c>
      <c r="I523" s="98">
        <v>68624.14</v>
      </c>
      <c r="J523" s="37">
        <f t="shared" si="67"/>
        <v>23299.79</v>
      </c>
      <c r="K523" s="38">
        <f t="shared" si="68"/>
        <v>71996.350000000006</v>
      </c>
      <c r="L523" s="3"/>
    </row>
    <row r="524" spans="1:12" customFormat="1" ht="37.5" x14ac:dyDescent="0.25">
      <c r="A524" s="80" t="s">
        <v>1262</v>
      </c>
      <c r="B524" s="81" t="s">
        <v>13</v>
      </c>
      <c r="C524" s="81" t="s">
        <v>4720</v>
      </c>
      <c r="D524" s="81" t="s">
        <v>1229</v>
      </c>
      <c r="E524" s="82" t="s">
        <v>1230</v>
      </c>
      <c r="F524" s="83" t="s">
        <v>322</v>
      </c>
      <c r="G524" s="91">
        <v>309</v>
      </c>
      <c r="H524" s="37">
        <f t="shared" si="66"/>
        <v>158.94999999999999</v>
      </c>
      <c r="I524" s="11">
        <v>49115.89</v>
      </c>
      <c r="J524" s="37">
        <f t="shared" si="67"/>
        <v>166.76</v>
      </c>
      <c r="K524" s="38">
        <f t="shared" si="68"/>
        <v>51528.84</v>
      </c>
      <c r="L524" s="3"/>
    </row>
    <row r="525" spans="1:12" customFormat="1" ht="18.75" x14ac:dyDescent="0.25">
      <c r="A525" s="80" t="s">
        <v>1264</v>
      </c>
      <c r="B525" s="81" t="s">
        <v>13</v>
      </c>
      <c r="C525" s="81" t="s">
        <v>1297</v>
      </c>
      <c r="D525" s="81" t="s">
        <v>1072</v>
      </c>
      <c r="E525" s="82" t="s">
        <v>1073</v>
      </c>
      <c r="F525" s="83" t="s">
        <v>308</v>
      </c>
      <c r="G525" s="90">
        <v>3.09</v>
      </c>
      <c r="H525" s="37">
        <f t="shared" si="66"/>
        <v>44990.37</v>
      </c>
      <c r="I525" s="11">
        <v>139020.25</v>
      </c>
      <c r="J525" s="37">
        <f t="shared" si="67"/>
        <v>47201.22</v>
      </c>
      <c r="K525" s="38">
        <f t="shared" si="68"/>
        <v>145851.76999999999</v>
      </c>
      <c r="L525" s="3"/>
    </row>
    <row r="526" spans="1:12" customFormat="1" ht="37.5" x14ac:dyDescent="0.25">
      <c r="A526" s="80" t="s">
        <v>1266</v>
      </c>
      <c r="B526" s="81" t="s">
        <v>13</v>
      </c>
      <c r="C526" s="81" t="s">
        <v>4721</v>
      </c>
      <c r="D526" s="81" t="s">
        <v>803</v>
      </c>
      <c r="E526" s="82" t="s">
        <v>804</v>
      </c>
      <c r="F526" s="83" t="s">
        <v>22</v>
      </c>
      <c r="G526" s="85">
        <v>6.3040000000000003</v>
      </c>
      <c r="H526" s="37">
        <f t="shared" si="66"/>
        <v>8275.68</v>
      </c>
      <c r="I526" s="11">
        <v>52169.87</v>
      </c>
      <c r="J526" s="37">
        <f t="shared" si="67"/>
        <v>8682.35</v>
      </c>
      <c r="K526" s="38">
        <f t="shared" si="68"/>
        <v>54733.53</v>
      </c>
      <c r="L526" s="3"/>
    </row>
    <row r="527" spans="1:12" customFormat="1" ht="56.25" x14ac:dyDescent="0.25">
      <c r="A527" s="80" t="s">
        <v>1267</v>
      </c>
      <c r="B527" s="81" t="s">
        <v>13</v>
      </c>
      <c r="C527" s="81" t="s">
        <v>1301</v>
      </c>
      <c r="D527" s="81" t="s">
        <v>1078</v>
      </c>
      <c r="E527" s="82" t="s">
        <v>1079</v>
      </c>
      <c r="F527" s="83" t="s">
        <v>308</v>
      </c>
      <c r="G527" s="90">
        <v>3.09</v>
      </c>
      <c r="H527" s="37">
        <f t="shared" si="66"/>
        <v>5360.18</v>
      </c>
      <c r="I527" s="11">
        <v>16562.97</v>
      </c>
      <c r="J527" s="37">
        <f t="shared" si="67"/>
        <v>5623.58</v>
      </c>
      <c r="K527" s="38">
        <f t="shared" si="68"/>
        <v>17376.86</v>
      </c>
      <c r="L527" s="3"/>
    </row>
    <row r="528" spans="1:12" customFormat="1" ht="37.5" x14ac:dyDescent="0.25">
      <c r="A528" s="80" t="s">
        <v>1269</v>
      </c>
      <c r="B528" s="81" t="s">
        <v>13</v>
      </c>
      <c r="C528" s="81" t="s">
        <v>4722</v>
      </c>
      <c r="D528" s="81" t="s">
        <v>803</v>
      </c>
      <c r="E528" s="82" t="s">
        <v>804</v>
      </c>
      <c r="F528" s="83" t="s">
        <v>22</v>
      </c>
      <c r="G528" s="85">
        <v>9.4550000000000001</v>
      </c>
      <c r="H528" s="37">
        <f t="shared" si="66"/>
        <v>8275.68</v>
      </c>
      <c r="I528" s="11">
        <v>78246.600000000006</v>
      </c>
      <c r="J528" s="37">
        <f t="shared" si="67"/>
        <v>8682.35</v>
      </c>
      <c r="K528" s="38">
        <f t="shared" si="68"/>
        <v>82091.62</v>
      </c>
      <c r="L528" s="3"/>
    </row>
    <row r="529" spans="1:12" customFormat="1" ht="18.75" x14ac:dyDescent="0.25">
      <c r="A529" s="80" t="s">
        <v>1271</v>
      </c>
      <c r="B529" s="81" t="s">
        <v>13</v>
      </c>
      <c r="C529" s="81" t="s">
        <v>1304</v>
      </c>
      <c r="D529" s="81" t="s">
        <v>812</v>
      </c>
      <c r="E529" s="82" t="s">
        <v>813</v>
      </c>
      <c r="F529" s="83" t="s">
        <v>29</v>
      </c>
      <c r="G529" s="86">
        <v>0.89610000000000001</v>
      </c>
      <c r="H529" s="37">
        <f t="shared" si="66"/>
        <v>17769.849999999999</v>
      </c>
      <c r="I529" s="11">
        <v>15923.56</v>
      </c>
      <c r="J529" s="37">
        <f t="shared" si="67"/>
        <v>18643.07</v>
      </c>
      <c r="K529" s="38">
        <f t="shared" si="68"/>
        <v>16706.060000000001</v>
      </c>
      <c r="L529" s="3"/>
    </row>
    <row r="530" spans="1:12" customFormat="1" ht="37.5" x14ac:dyDescent="0.25">
      <c r="A530" s="80" t="s">
        <v>1273</v>
      </c>
      <c r="B530" s="81" t="s">
        <v>13</v>
      </c>
      <c r="C530" s="81" t="s">
        <v>1307</v>
      </c>
      <c r="D530" s="81" t="s">
        <v>1053</v>
      </c>
      <c r="E530" s="82" t="s">
        <v>1054</v>
      </c>
      <c r="F530" s="83" t="s">
        <v>322</v>
      </c>
      <c r="G530" s="91">
        <v>309</v>
      </c>
      <c r="H530" s="37">
        <f t="shared" si="66"/>
        <v>233.56</v>
      </c>
      <c r="I530" s="11">
        <v>72170.289999999994</v>
      </c>
      <c r="J530" s="37">
        <f t="shared" si="67"/>
        <v>245.04</v>
      </c>
      <c r="K530" s="38">
        <f t="shared" si="68"/>
        <v>75717.36</v>
      </c>
      <c r="L530" s="3"/>
    </row>
    <row r="531" spans="1:12" customFormat="1" ht="37.5" x14ac:dyDescent="0.25">
      <c r="A531" s="80" t="s">
        <v>1275</v>
      </c>
      <c r="B531" s="81" t="s">
        <v>13</v>
      </c>
      <c r="C531" s="81" t="s">
        <v>1309</v>
      </c>
      <c r="D531" s="81" t="s">
        <v>1176</v>
      </c>
      <c r="E531" s="82" t="s">
        <v>1177</v>
      </c>
      <c r="F531" s="83" t="s">
        <v>308</v>
      </c>
      <c r="G531" s="90">
        <v>3.09</v>
      </c>
      <c r="H531" s="37">
        <f t="shared" si="66"/>
        <v>51552.7</v>
      </c>
      <c r="I531" s="11">
        <v>159297.84</v>
      </c>
      <c r="J531" s="37">
        <f t="shared" si="67"/>
        <v>54086.02</v>
      </c>
      <c r="K531" s="38">
        <f t="shared" si="68"/>
        <v>167125.79999999999</v>
      </c>
      <c r="L531" s="3"/>
    </row>
    <row r="532" spans="1:12" customFormat="1" ht="93.75" x14ac:dyDescent="0.25">
      <c r="A532" s="80" t="s">
        <v>1277</v>
      </c>
      <c r="B532" s="81" t="s">
        <v>13</v>
      </c>
      <c r="C532" s="81" t="s">
        <v>1314</v>
      </c>
      <c r="D532" s="81" t="s">
        <v>1088</v>
      </c>
      <c r="E532" s="82" t="s">
        <v>1089</v>
      </c>
      <c r="F532" s="83" t="s">
        <v>308</v>
      </c>
      <c r="G532" s="90">
        <v>3.09</v>
      </c>
      <c r="H532" s="37">
        <f t="shared" si="66"/>
        <v>245011.13</v>
      </c>
      <c r="I532" s="11">
        <v>757084.38</v>
      </c>
      <c r="J532" s="37">
        <f t="shared" si="67"/>
        <v>257051.08</v>
      </c>
      <c r="K532" s="38">
        <f t="shared" si="68"/>
        <v>794287.84</v>
      </c>
      <c r="L532" s="3"/>
    </row>
    <row r="533" spans="1:12" customFormat="1" ht="18.75" x14ac:dyDescent="0.25">
      <c r="A533" s="87"/>
      <c r="B533" s="87"/>
      <c r="C533" s="272" t="s">
        <v>1279</v>
      </c>
      <c r="D533" s="273"/>
      <c r="E533" s="274"/>
      <c r="F533" s="88"/>
      <c r="G533" s="88"/>
      <c r="H533" s="37"/>
      <c r="I533" s="11"/>
      <c r="J533" s="37"/>
      <c r="K533" s="38"/>
      <c r="L533" s="3"/>
    </row>
    <row r="534" spans="1:12" customFormat="1" ht="18.75" x14ac:dyDescent="0.25">
      <c r="A534" s="80" t="s">
        <v>1280</v>
      </c>
      <c r="B534" s="81" t="s">
        <v>13</v>
      </c>
      <c r="C534" s="81" t="s">
        <v>1323</v>
      </c>
      <c r="D534" s="81" t="s">
        <v>1072</v>
      </c>
      <c r="E534" s="82" t="s">
        <v>1073</v>
      </c>
      <c r="F534" s="83" t="s">
        <v>308</v>
      </c>
      <c r="G534" s="90">
        <v>2.2599999999999998</v>
      </c>
      <c r="H534" s="37">
        <f t="shared" ref="H534" si="75">ROUND(I534/G534,2)</f>
        <v>44990.26</v>
      </c>
      <c r="I534" s="98">
        <v>101677.99</v>
      </c>
      <c r="J534" s="37">
        <f t="shared" si="67"/>
        <v>47201.1</v>
      </c>
      <c r="K534" s="38">
        <f t="shared" si="68"/>
        <v>106674.49</v>
      </c>
      <c r="L534" s="3"/>
    </row>
    <row r="535" spans="1:12" customFormat="1" ht="37.5" x14ac:dyDescent="0.25">
      <c r="A535" s="80" t="s">
        <v>1282</v>
      </c>
      <c r="B535" s="81" t="s">
        <v>13</v>
      </c>
      <c r="C535" s="81" t="s">
        <v>4723</v>
      </c>
      <c r="D535" s="81" t="s">
        <v>803</v>
      </c>
      <c r="E535" s="82" t="s">
        <v>804</v>
      </c>
      <c r="F535" s="83" t="s">
        <v>22</v>
      </c>
      <c r="G535" s="90">
        <v>4.6100000000000003</v>
      </c>
      <c r="H535" s="37">
        <f t="shared" ref="H535:H598" si="76">ROUND(I535/G535,2)</f>
        <v>8275.69</v>
      </c>
      <c r="I535" s="11">
        <v>38150.92</v>
      </c>
      <c r="J535" s="37">
        <f t="shared" ref="J535:J598" si="77">ROUND(H535*M$17*N$17*O$17,2)</f>
        <v>8682.36</v>
      </c>
      <c r="K535" s="38">
        <f t="shared" ref="K535:K598" si="78">ROUND(J535*G535,2)</f>
        <v>40025.68</v>
      </c>
      <c r="L535" s="3"/>
    </row>
    <row r="536" spans="1:12" customFormat="1" ht="56.25" x14ac:dyDescent="0.25">
      <c r="A536" s="80" t="s">
        <v>1283</v>
      </c>
      <c r="B536" s="81" t="s">
        <v>13</v>
      </c>
      <c r="C536" s="81" t="s">
        <v>1324</v>
      </c>
      <c r="D536" s="81" t="s">
        <v>1078</v>
      </c>
      <c r="E536" s="82" t="s">
        <v>1079</v>
      </c>
      <c r="F536" s="83" t="s">
        <v>308</v>
      </c>
      <c r="G536" s="90">
        <v>2.2599999999999998</v>
      </c>
      <c r="H536" s="37">
        <f t="shared" si="76"/>
        <v>2680.03</v>
      </c>
      <c r="I536" s="11">
        <v>6056.87</v>
      </c>
      <c r="J536" s="37">
        <f t="shared" si="77"/>
        <v>2811.73</v>
      </c>
      <c r="K536" s="38">
        <f t="shared" si="78"/>
        <v>6354.51</v>
      </c>
      <c r="L536" s="3"/>
    </row>
    <row r="537" spans="1:12" customFormat="1" ht="37.5" x14ac:dyDescent="0.25">
      <c r="A537" s="80" t="s">
        <v>1285</v>
      </c>
      <c r="B537" s="81" t="s">
        <v>13</v>
      </c>
      <c r="C537" s="81" t="s">
        <v>4724</v>
      </c>
      <c r="D537" s="81" t="s">
        <v>803</v>
      </c>
      <c r="E537" s="82" t="s">
        <v>804</v>
      </c>
      <c r="F537" s="83" t="s">
        <v>22</v>
      </c>
      <c r="G537" s="85">
        <v>3.4580000000000002</v>
      </c>
      <c r="H537" s="37">
        <f t="shared" si="76"/>
        <v>8275.68</v>
      </c>
      <c r="I537" s="11">
        <v>28617.29</v>
      </c>
      <c r="J537" s="37">
        <f t="shared" si="77"/>
        <v>8682.35</v>
      </c>
      <c r="K537" s="38">
        <f t="shared" si="78"/>
        <v>30023.57</v>
      </c>
      <c r="L537" s="3"/>
    </row>
    <row r="538" spans="1:12" customFormat="1" ht="18.75" x14ac:dyDescent="0.25">
      <c r="A538" s="80" t="s">
        <v>1287</v>
      </c>
      <c r="B538" s="81" t="s">
        <v>13</v>
      </c>
      <c r="C538" s="81" t="s">
        <v>1327</v>
      </c>
      <c r="D538" s="81" t="s">
        <v>1056</v>
      </c>
      <c r="E538" s="82" t="s">
        <v>1057</v>
      </c>
      <c r="F538" s="83" t="s">
        <v>308</v>
      </c>
      <c r="G538" s="90">
        <v>2.2599999999999998</v>
      </c>
      <c r="H538" s="37">
        <f t="shared" si="76"/>
        <v>14649.69</v>
      </c>
      <c r="I538" s="11">
        <v>33108.31</v>
      </c>
      <c r="J538" s="37">
        <f t="shared" si="77"/>
        <v>15369.58</v>
      </c>
      <c r="K538" s="38">
        <f t="shared" si="78"/>
        <v>34735.25</v>
      </c>
      <c r="L538" s="3"/>
    </row>
    <row r="539" spans="1:12" customFormat="1" ht="18.75" x14ac:dyDescent="0.25">
      <c r="A539" s="80" t="s">
        <v>1289</v>
      </c>
      <c r="B539" s="81" t="s">
        <v>13</v>
      </c>
      <c r="C539" s="81" t="s">
        <v>1328</v>
      </c>
      <c r="D539" s="81" t="s">
        <v>812</v>
      </c>
      <c r="E539" s="82" t="s">
        <v>813</v>
      </c>
      <c r="F539" s="83" t="s">
        <v>29</v>
      </c>
      <c r="G539" s="86">
        <v>0.65539999999999998</v>
      </c>
      <c r="H539" s="37">
        <f t="shared" si="76"/>
        <v>17771.21</v>
      </c>
      <c r="I539" s="11">
        <v>11647.25</v>
      </c>
      <c r="J539" s="37">
        <f t="shared" si="77"/>
        <v>18644.490000000002</v>
      </c>
      <c r="K539" s="38">
        <f t="shared" si="78"/>
        <v>12219.6</v>
      </c>
      <c r="L539" s="3"/>
    </row>
    <row r="540" spans="1:12" customFormat="1" ht="37.5" x14ac:dyDescent="0.25">
      <c r="A540" s="80" t="s">
        <v>1291</v>
      </c>
      <c r="B540" s="81" t="s">
        <v>13</v>
      </c>
      <c r="C540" s="81" t="s">
        <v>4725</v>
      </c>
      <c r="D540" s="81" t="s">
        <v>1053</v>
      </c>
      <c r="E540" s="82" t="s">
        <v>1054</v>
      </c>
      <c r="F540" s="83" t="s">
        <v>322</v>
      </c>
      <c r="G540" s="91">
        <v>226</v>
      </c>
      <c r="H540" s="37">
        <f t="shared" si="76"/>
        <v>233.56</v>
      </c>
      <c r="I540" s="11">
        <v>52784.74</v>
      </c>
      <c r="J540" s="37">
        <f t="shared" si="77"/>
        <v>245.04</v>
      </c>
      <c r="K540" s="38">
        <f t="shared" si="78"/>
        <v>55379.040000000001</v>
      </c>
      <c r="L540" s="3"/>
    </row>
    <row r="541" spans="1:12" customFormat="1" ht="93.75" x14ac:dyDescent="0.25">
      <c r="A541" s="80" t="s">
        <v>1293</v>
      </c>
      <c r="B541" s="81" t="s">
        <v>13</v>
      </c>
      <c r="C541" s="81" t="s">
        <v>1331</v>
      </c>
      <c r="D541" s="81" t="s">
        <v>1088</v>
      </c>
      <c r="E541" s="82" t="s">
        <v>1089</v>
      </c>
      <c r="F541" s="83" t="s">
        <v>308</v>
      </c>
      <c r="G541" s="90">
        <v>2.2599999999999998</v>
      </c>
      <c r="H541" s="37">
        <f t="shared" si="76"/>
        <v>245010.89</v>
      </c>
      <c r="I541" s="11">
        <v>553724.62</v>
      </c>
      <c r="J541" s="37">
        <f t="shared" si="77"/>
        <v>257050.83</v>
      </c>
      <c r="K541" s="38">
        <f t="shared" si="78"/>
        <v>580934.88</v>
      </c>
      <c r="L541" s="3"/>
    </row>
    <row r="542" spans="1:12" customFormat="1" ht="18.75" x14ac:dyDescent="0.25">
      <c r="A542" s="87"/>
      <c r="B542" s="87"/>
      <c r="C542" s="272" t="s">
        <v>1295</v>
      </c>
      <c r="D542" s="273"/>
      <c r="E542" s="274"/>
      <c r="F542" s="88"/>
      <c r="G542" s="88"/>
      <c r="H542" s="37"/>
      <c r="I542" s="11"/>
      <c r="J542" s="37"/>
      <c r="K542" s="38"/>
      <c r="L542" s="3"/>
    </row>
    <row r="543" spans="1:12" customFormat="1" ht="37.5" x14ac:dyDescent="0.25">
      <c r="A543" s="80" t="s">
        <v>1296</v>
      </c>
      <c r="B543" s="81" t="s">
        <v>13</v>
      </c>
      <c r="C543" s="81" t="s">
        <v>1338</v>
      </c>
      <c r="D543" s="81" t="s">
        <v>1298</v>
      </c>
      <c r="E543" s="82" t="s">
        <v>1299</v>
      </c>
      <c r="F543" s="83" t="s">
        <v>308</v>
      </c>
      <c r="G543" s="90">
        <v>0.56999999999999995</v>
      </c>
      <c r="H543" s="37">
        <f t="shared" ref="H543" si="79">ROUND(I543/G543,2)</f>
        <v>524447.02</v>
      </c>
      <c r="I543" s="98">
        <v>298934.8</v>
      </c>
      <c r="J543" s="37">
        <f t="shared" ref="J543" si="80">ROUND(H543*M$17*N$17*O$17,2)</f>
        <v>550218.56000000006</v>
      </c>
      <c r="K543" s="38">
        <f t="shared" ref="K543" si="81">ROUND(J543*G543,2)</f>
        <v>313624.58</v>
      </c>
      <c r="L543" s="3"/>
    </row>
    <row r="544" spans="1:12" customFormat="1" ht="18.75" x14ac:dyDescent="0.25">
      <c r="A544" s="93" t="s">
        <v>121</v>
      </c>
      <c r="B544" s="278" t="s">
        <v>4726</v>
      </c>
      <c r="C544" s="278"/>
      <c r="D544" s="278"/>
      <c r="E544" s="94" t="s">
        <v>1300</v>
      </c>
      <c r="F544" s="95"/>
      <c r="G544" s="96"/>
      <c r="H544" s="37"/>
      <c r="I544" s="11"/>
      <c r="J544" s="37"/>
      <c r="K544" s="38"/>
      <c r="L544" s="3"/>
    </row>
    <row r="545" spans="1:12" customFormat="1" ht="37.5" x14ac:dyDescent="0.25">
      <c r="A545" s="80" t="s">
        <v>123</v>
      </c>
      <c r="B545" s="81" t="s">
        <v>13</v>
      </c>
      <c r="C545" s="81" t="s">
        <v>1352</v>
      </c>
      <c r="D545" s="81" t="s">
        <v>1302</v>
      </c>
      <c r="E545" s="82" t="s">
        <v>1303</v>
      </c>
      <c r="F545" s="83" t="s">
        <v>308</v>
      </c>
      <c r="G545" s="86">
        <v>0.5403</v>
      </c>
      <c r="H545" s="37">
        <f t="shared" ref="H545" si="82">ROUND(I545/G545,2)</f>
        <v>7331.08</v>
      </c>
      <c r="I545" s="11">
        <v>3960.98</v>
      </c>
      <c r="J545" s="37">
        <f t="shared" si="77"/>
        <v>7691.33</v>
      </c>
      <c r="K545" s="38">
        <f t="shared" si="78"/>
        <v>4155.63</v>
      </c>
      <c r="L545" s="3"/>
    </row>
    <row r="546" spans="1:12" customFormat="1" ht="75" x14ac:dyDescent="0.25">
      <c r="A546" s="80" t="s">
        <v>125</v>
      </c>
      <c r="B546" s="81" t="s">
        <v>13</v>
      </c>
      <c r="C546" s="81" t="s">
        <v>1356</v>
      </c>
      <c r="D546" s="81" t="s">
        <v>1305</v>
      </c>
      <c r="E546" s="82" t="s">
        <v>1306</v>
      </c>
      <c r="F546" s="83" t="s">
        <v>308</v>
      </c>
      <c r="G546" s="86">
        <v>36.1496</v>
      </c>
      <c r="H546" s="37">
        <f t="shared" si="76"/>
        <v>40495.870000000003</v>
      </c>
      <c r="I546" s="11">
        <v>1463909.65</v>
      </c>
      <c r="J546" s="37">
        <f t="shared" si="77"/>
        <v>42485.85</v>
      </c>
      <c r="K546" s="38">
        <f t="shared" si="78"/>
        <v>1535846.48</v>
      </c>
      <c r="L546" s="3"/>
    </row>
    <row r="547" spans="1:12" customFormat="1" ht="18.75" x14ac:dyDescent="0.25">
      <c r="A547" s="80" t="s">
        <v>127</v>
      </c>
      <c r="B547" s="81" t="s">
        <v>13</v>
      </c>
      <c r="C547" s="81" t="s">
        <v>1358</v>
      </c>
      <c r="D547" s="81" t="s">
        <v>1027</v>
      </c>
      <c r="E547" s="82" t="s">
        <v>1028</v>
      </c>
      <c r="F547" s="83" t="s">
        <v>29</v>
      </c>
      <c r="G547" s="90">
        <v>32.57</v>
      </c>
      <c r="H547" s="37">
        <f t="shared" si="76"/>
        <v>87406.399999999994</v>
      </c>
      <c r="I547" s="11">
        <v>2846826.29</v>
      </c>
      <c r="J547" s="37">
        <f t="shared" si="77"/>
        <v>91701.59</v>
      </c>
      <c r="K547" s="38">
        <f t="shared" si="78"/>
        <v>2986720.79</v>
      </c>
      <c r="L547" s="3"/>
    </row>
    <row r="548" spans="1:12" customFormat="1" ht="75" x14ac:dyDescent="0.25">
      <c r="A548" s="80" t="s">
        <v>129</v>
      </c>
      <c r="B548" s="81" t="s">
        <v>13</v>
      </c>
      <c r="C548" s="81" t="s">
        <v>1363</v>
      </c>
      <c r="D548" s="81" t="s">
        <v>1310</v>
      </c>
      <c r="E548" s="82" t="s">
        <v>1311</v>
      </c>
      <c r="F548" s="83" t="s">
        <v>308</v>
      </c>
      <c r="G548" s="86">
        <v>36.887700000000002</v>
      </c>
      <c r="H548" s="37">
        <f t="shared" si="76"/>
        <v>44969.93</v>
      </c>
      <c r="I548" s="11">
        <v>1658837.16</v>
      </c>
      <c r="J548" s="37">
        <f t="shared" si="77"/>
        <v>47179.77</v>
      </c>
      <c r="K548" s="38">
        <f t="shared" si="78"/>
        <v>1740353.2</v>
      </c>
      <c r="L548" s="3"/>
    </row>
    <row r="549" spans="1:12" customFormat="1" ht="18.75" x14ac:dyDescent="0.25">
      <c r="A549" s="80" t="s">
        <v>131</v>
      </c>
      <c r="B549" s="81" t="s">
        <v>13</v>
      </c>
      <c r="C549" s="81" t="s">
        <v>1366</v>
      </c>
      <c r="D549" s="81" t="s">
        <v>1035</v>
      </c>
      <c r="E549" s="82" t="s">
        <v>1036</v>
      </c>
      <c r="F549" s="83" t="s">
        <v>29</v>
      </c>
      <c r="G549" s="86">
        <v>0.8115</v>
      </c>
      <c r="H549" s="37">
        <f t="shared" si="76"/>
        <v>113978.69</v>
      </c>
      <c r="I549" s="11">
        <v>92493.71</v>
      </c>
      <c r="J549" s="37">
        <f t="shared" si="77"/>
        <v>119579.65</v>
      </c>
      <c r="K549" s="38">
        <f t="shared" si="78"/>
        <v>97038.89</v>
      </c>
      <c r="L549" s="3"/>
    </row>
    <row r="550" spans="1:12" customFormat="1" ht="37.5" x14ac:dyDescent="0.25">
      <c r="A550" s="80" t="s">
        <v>133</v>
      </c>
      <c r="B550" s="81" t="s">
        <v>13</v>
      </c>
      <c r="C550" s="81" t="s">
        <v>4727</v>
      </c>
      <c r="D550" s="81" t="s">
        <v>1312</v>
      </c>
      <c r="E550" s="82" t="s">
        <v>1313</v>
      </c>
      <c r="F550" s="83" t="s">
        <v>29</v>
      </c>
      <c r="G550" s="85">
        <v>1.2170000000000001</v>
      </c>
      <c r="H550" s="37">
        <f t="shared" si="76"/>
        <v>83109.86</v>
      </c>
      <c r="I550" s="11">
        <v>101144.7</v>
      </c>
      <c r="J550" s="37">
        <f t="shared" si="77"/>
        <v>87193.91</v>
      </c>
      <c r="K550" s="38">
        <f t="shared" si="78"/>
        <v>106114.99</v>
      </c>
      <c r="L550" s="3"/>
    </row>
    <row r="551" spans="1:12" customFormat="1" ht="112.5" x14ac:dyDescent="0.25">
      <c r="A551" s="80" t="s">
        <v>134</v>
      </c>
      <c r="B551" s="81" t="s">
        <v>13</v>
      </c>
      <c r="C551" s="81" t="s">
        <v>1368</v>
      </c>
      <c r="D551" s="81" t="s">
        <v>1315</v>
      </c>
      <c r="E551" s="82" t="s">
        <v>1316</v>
      </c>
      <c r="F551" s="83" t="s">
        <v>308</v>
      </c>
      <c r="G551" s="85">
        <v>2.2589999999999999</v>
      </c>
      <c r="H551" s="37">
        <f t="shared" si="76"/>
        <v>111093.5</v>
      </c>
      <c r="I551" s="11">
        <v>250960.21</v>
      </c>
      <c r="J551" s="37">
        <f t="shared" si="77"/>
        <v>116552.68</v>
      </c>
      <c r="K551" s="38">
        <f t="shared" si="78"/>
        <v>263292.5</v>
      </c>
      <c r="L551" s="3"/>
    </row>
    <row r="552" spans="1:12" customFormat="1" ht="18.75" x14ac:dyDescent="0.25">
      <c r="A552" s="80" t="s">
        <v>137</v>
      </c>
      <c r="B552" s="81" t="s">
        <v>13</v>
      </c>
      <c r="C552" s="81" t="s">
        <v>1369</v>
      </c>
      <c r="D552" s="81" t="s">
        <v>1317</v>
      </c>
      <c r="E552" s="82" t="s">
        <v>1318</v>
      </c>
      <c r="F552" s="83" t="s">
        <v>29</v>
      </c>
      <c r="G552" s="86">
        <v>4.07E-2</v>
      </c>
      <c r="H552" s="37">
        <f t="shared" si="76"/>
        <v>322607.62</v>
      </c>
      <c r="I552" s="11">
        <v>13130.13</v>
      </c>
      <c r="J552" s="37">
        <f t="shared" si="77"/>
        <v>338460.69</v>
      </c>
      <c r="K552" s="38">
        <f t="shared" si="78"/>
        <v>13775.35</v>
      </c>
      <c r="L552" s="3"/>
    </row>
    <row r="553" spans="1:12" customFormat="1" ht="112.5" x14ac:dyDescent="0.25">
      <c r="A553" s="80" t="s">
        <v>1319</v>
      </c>
      <c r="B553" s="81" t="s">
        <v>13</v>
      </c>
      <c r="C553" s="81" t="s">
        <v>4728</v>
      </c>
      <c r="D553" s="81" t="s">
        <v>1320</v>
      </c>
      <c r="E553" s="82" t="s">
        <v>1321</v>
      </c>
      <c r="F553" s="83" t="s">
        <v>29</v>
      </c>
      <c r="G553" s="86">
        <v>0.85840000000000005</v>
      </c>
      <c r="H553" s="37">
        <f t="shared" si="76"/>
        <v>102799.43</v>
      </c>
      <c r="I553" s="11">
        <v>88243.03</v>
      </c>
      <c r="J553" s="37">
        <f t="shared" si="77"/>
        <v>107851.04</v>
      </c>
      <c r="K553" s="38">
        <f t="shared" si="78"/>
        <v>92579.33</v>
      </c>
      <c r="L553" s="3"/>
    </row>
    <row r="554" spans="1:12" customFormat="1" ht="18.75" x14ac:dyDescent="0.25">
      <c r="A554" s="93" t="s">
        <v>140</v>
      </c>
      <c r="B554" s="278" t="s">
        <v>4729</v>
      </c>
      <c r="C554" s="278"/>
      <c r="D554" s="278"/>
      <c r="E554" s="94" t="s">
        <v>1322</v>
      </c>
      <c r="F554" s="95"/>
      <c r="G554" s="96"/>
      <c r="H554" s="37"/>
      <c r="I554" s="11"/>
      <c r="J554" s="37"/>
      <c r="K554" s="38"/>
      <c r="L554" s="3"/>
    </row>
    <row r="555" spans="1:12" customFormat="1" ht="37.5" x14ac:dyDescent="0.25">
      <c r="A555" s="80" t="s">
        <v>142</v>
      </c>
      <c r="B555" s="81" t="s">
        <v>13</v>
      </c>
      <c r="C555" s="81" t="s">
        <v>1373</v>
      </c>
      <c r="D555" s="81" t="s">
        <v>1302</v>
      </c>
      <c r="E555" s="82" t="s">
        <v>1303</v>
      </c>
      <c r="F555" s="83" t="s">
        <v>308</v>
      </c>
      <c r="G555" s="86">
        <v>1.1980999999999999</v>
      </c>
      <c r="H555" s="37">
        <f t="shared" ref="H555" si="83">ROUND(I555/G555,2)</f>
        <v>7329.78</v>
      </c>
      <c r="I555" s="11">
        <v>8781.81</v>
      </c>
      <c r="J555" s="37">
        <f t="shared" ref="J555" si="84">ROUND(H555*M$17*N$17*O$17,2)</f>
        <v>7689.97</v>
      </c>
      <c r="K555" s="38">
        <f t="shared" ref="K555" si="85">ROUND(J555*G555,2)</f>
        <v>9213.35</v>
      </c>
      <c r="L555" s="3"/>
    </row>
    <row r="556" spans="1:12" customFormat="1" ht="56.25" x14ac:dyDescent="0.25">
      <c r="A556" s="80" t="s">
        <v>144</v>
      </c>
      <c r="B556" s="81" t="s">
        <v>13</v>
      </c>
      <c r="C556" s="81" t="s">
        <v>1308</v>
      </c>
      <c r="D556" s="81" t="s">
        <v>1325</v>
      </c>
      <c r="E556" s="82" t="s">
        <v>1326</v>
      </c>
      <c r="F556" s="83" t="s">
        <v>308</v>
      </c>
      <c r="G556" s="86">
        <v>109.9422</v>
      </c>
      <c r="H556" s="37">
        <f t="shared" si="76"/>
        <v>118100.62</v>
      </c>
      <c r="I556" s="11">
        <v>12984242.15</v>
      </c>
      <c r="J556" s="37">
        <f t="shared" si="77"/>
        <v>123904.13</v>
      </c>
      <c r="K556" s="38">
        <f t="shared" si="78"/>
        <v>13622292.640000001</v>
      </c>
      <c r="L556" s="3"/>
    </row>
    <row r="557" spans="1:12" customFormat="1" ht="37.5" x14ac:dyDescent="0.25">
      <c r="A557" s="80" t="s">
        <v>146</v>
      </c>
      <c r="B557" s="81" t="s">
        <v>13</v>
      </c>
      <c r="C557" s="81" t="s">
        <v>1384</v>
      </c>
      <c r="D557" s="81" t="s">
        <v>1031</v>
      </c>
      <c r="E557" s="82" t="s">
        <v>1032</v>
      </c>
      <c r="F557" s="83" t="s">
        <v>308</v>
      </c>
      <c r="G557" s="85">
        <v>21.033000000000001</v>
      </c>
      <c r="H557" s="37">
        <f t="shared" si="76"/>
        <v>53476.5</v>
      </c>
      <c r="I557" s="11">
        <v>1124771.26</v>
      </c>
      <c r="J557" s="37">
        <f t="shared" si="77"/>
        <v>56104.36</v>
      </c>
      <c r="K557" s="38">
        <f t="shared" si="78"/>
        <v>1180043</v>
      </c>
      <c r="L557" s="3"/>
    </row>
    <row r="558" spans="1:12" customFormat="1" ht="18.75" x14ac:dyDescent="0.25">
      <c r="A558" s="80" t="s">
        <v>148</v>
      </c>
      <c r="B558" s="81" t="s">
        <v>13</v>
      </c>
      <c r="C558" s="81" t="s">
        <v>1386</v>
      </c>
      <c r="D558" s="81" t="s">
        <v>1035</v>
      </c>
      <c r="E558" s="82" t="s">
        <v>1036</v>
      </c>
      <c r="F558" s="83" t="s">
        <v>29</v>
      </c>
      <c r="G558" s="86">
        <v>0.42070000000000002</v>
      </c>
      <c r="H558" s="37">
        <f t="shared" si="76"/>
        <v>113978.7</v>
      </c>
      <c r="I558" s="11">
        <v>47950.84</v>
      </c>
      <c r="J558" s="37">
        <f t="shared" si="77"/>
        <v>119579.66</v>
      </c>
      <c r="K558" s="38">
        <f t="shared" si="78"/>
        <v>50307.16</v>
      </c>
      <c r="L558" s="3"/>
    </row>
    <row r="559" spans="1:12" customFormat="1" ht="37.5" x14ac:dyDescent="0.25">
      <c r="A559" s="80" t="s">
        <v>152</v>
      </c>
      <c r="B559" s="81" t="s">
        <v>13</v>
      </c>
      <c r="C559" s="81" t="s">
        <v>4730</v>
      </c>
      <c r="D559" s="81" t="s">
        <v>1312</v>
      </c>
      <c r="E559" s="82" t="s">
        <v>1313</v>
      </c>
      <c r="F559" s="83" t="s">
        <v>29</v>
      </c>
      <c r="G559" s="85">
        <v>0.63100000000000001</v>
      </c>
      <c r="H559" s="37">
        <f t="shared" si="76"/>
        <v>83109.919999999998</v>
      </c>
      <c r="I559" s="11">
        <v>52442.36</v>
      </c>
      <c r="J559" s="37">
        <f t="shared" si="77"/>
        <v>87193.98</v>
      </c>
      <c r="K559" s="38">
        <f t="shared" si="78"/>
        <v>55019.4</v>
      </c>
      <c r="L559" s="3"/>
    </row>
    <row r="560" spans="1:12" customFormat="1" ht="75" x14ac:dyDescent="0.25">
      <c r="A560" s="80" t="s">
        <v>153</v>
      </c>
      <c r="B560" s="81" t="s">
        <v>13</v>
      </c>
      <c r="C560" s="81" t="s">
        <v>1389</v>
      </c>
      <c r="D560" s="81" t="s">
        <v>1329</v>
      </c>
      <c r="E560" s="82" t="s">
        <v>1330</v>
      </c>
      <c r="F560" s="83" t="s">
        <v>308</v>
      </c>
      <c r="G560" s="86">
        <v>88.909199999999998</v>
      </c>
      <c r="H560" s="37">
        <f t="shared" si="76"/>
        <v>18557.77</v>
      </c>
      <c r="I560" s="11">
        <v>1649956.88</v>
      </c>
      <c r="J560" s="37">
        <f t="shared" si="77"/>
        <v>19469.71</v>
      </c>
      <c r="K560" s="38">
        <f t="shared" si="78"/>
        <v>1731036.34</v>
      </c>
      <c r="L560" s="3"/>
    </row>
    <row r="561" spans="1:12" customFormat="1" ht="56.25" x14ac:dyDescent="0.25">
      <c r="A561" s="80" t="s">
        <v>156</v>
      </c>
      <c r="B561" s="81" t="s">
        <v>13</v>
      </c>
      <c r="C561" s="81" t="s">
        <v>1391</v>
      </c>
      <c r="D561" s="81" t="s">
        <v>1332</v>
      </c>
      <c r="E561" s="82" t="s">
        <v>1333</v>
      </c>
      <c r="F561" s="83" t="s">
        <v>308</v>
      </c>
      <c r="G561" s="86">
        <v>88.909199999999998</v>
      </c>
      <c r="H561" s="37">
        <f t="shared" si="76"/>
        <v>37512.97</v>
      </c>
      <c r="I561" s="11">
        <v>3335248.02</v>
      </c>
      <c r="J561" s="37">
        <f t="shared" si="77"/>
        <v>39356.370000000003</v>
      </c>
      <c r="K561" s="38">
        <f t="shared" si="78"/>
        <v>3499143.37</v>
      </c>
      <c r="L561" s="3"/>
    </row>
    <row r="562" spans="1:12" customFormat="1" ht="18.75" x14ac:dyDescent="0.25">
      <c r="A562" s="80" t="s">
        <v>1334</v>
      </c>
      <c r="B562" s="81" t="s">
        <v>13</v>
      </c>
      <c r="C562" s="81" t="s">
        <v>1395</v>
      </c>
      <c r="D562" s="81" t="s">
        <v>1335</v>
      </c>
      <c r="E562" s="82" t="s">
        <v>1336</v>
      </c>
      <c r="F562" s="83" t="s">
        <v>308</v>
      </c>
      <c r="G562" s="92">
        <v>100.5</v>
      </c>
      <c r="H562" s="37">
        <f t="shared" si="76"/>
        <v>3353.41</v>
      </c>
      <c r="I562" s="11">
        <v>337017.32</v>
      </c>
      <c r="J562" s="37">
        <f t="shared" si="77"/>
        <v>3518.2</v>
      </c>
      <c r="K562" s="38">
        <f t="shared" si="78"/>
        <v>353579.1</v>
      </c>
      <c r="L562" s="3"/>
    </row>
    <row r="563" spans="1:12" customFormat="1" ht="93.75" x14ac:dyDescent="0.25">
      <c r="A563" s="80" t="s">
        <v>1337</v>
      </c>
      <c r="B563" s="81" t="s">
        <v>13</v>
      </c>
      <c r="C563" s="81" t="s">
        <v>1402</v>
      </c>
      <c r="D563" s="81" t="s">
        <v>1339</v>
      </c>
      <c r="E563" s="82" t="s">
        <v>1340</v>
      </c>
      <c r="F563" s="83" t="s">
        <v>308</v>
      </c>
      <c r="G563" s="86">
        <v>20.141200000000001</v>
      </c>
      <c r="H563" s="37">
        <f t="shared" si="76"/>
        <v>181655.24</v>
      </c>
      <c r="I563" s="11">
        <v>3658754.48</v>
      </c>
      <c r="J563" s="37">
        <f t="shared" si="77"/>
        <v>190581.85</v>
      </c>
      <c r="K563" s="38">
        <f t="shared" si="78"/>
        <v>3838547.16</v>
      </c>
      <c r="L563" s="3"/>
    </row>
    <row r="564" spans="1:12" customFormat="1" ht="37.5" x14ac:dyDescent="0.25">
      <c r="A564" s="80" t="s">
        <v>1341</v>
      </c>
      <c r="B564" s="81" t="s">
        <v>13</v>
      </c>
      <c r="C564" s="81" t="s">
        <v>4731</v>
      </c>
      <c r="D564" s="81" t="s">
        <v>1342</v>
      </c>
      <c r="E564" s="82" t="s">
        <v>1343</v>
      </c>
      <c r="F564" s="83" t="s">
        <v>29</v>
      </c>
      <c r="G564" s="85">
        <v>7.5529999999999999</v>
      </c>
      <c r="H564" s="37">
        <f t="shared" si="76"/>
        <v>34764.089999999997</v>
      </c>
      <c r="I564" s="11">
        <v>262573.15999999997</v>
      </c>
      <c r="J564" s="37">
        <f t="shared" si="77"/>
        <v>36472.410000000003</v>
      </c>
      <c r="K564" s="38">
        <f t="shared" si="78"/>
        <v>275476.11</v>
      </c>
      <c r="L564" s="3"/>
    </row>
    <row r="565" spans="1:12" customFormat="1" ht="37.5" x14ac:dyDescent="0.25">
      <c r="A565" s="80" t="s">
        <v>1344</v>
      </c>
      <c r="B565" s="81" t="s">
        <v>13</v>
      </c>
      <c r="C565" s="81" t="s">
        <v>4732</v>
      </c>
      <c r="D565" s="81" t="s">
        <v>1345</v>
      </c>
      <c r="E565" s="82" t="s">
        <v>1346</v>
      </c>
      <c r="F565" s="83" t="s">
        <v>29</v>
      </c>
      <c r="G565" s="85">
        <v>1.0069999999999999</v>
      </c>
      <c r="H565" s="37">
        <f t="shared" si="76"/>
        <v>72492.39</v>
      </c>
      <c r="I565" s="11">
        <v>72999.839999999997</v>
      </c>
      <c r="J565" s="37">
        <f t="shared" si="77"/>
        <v>76054.7</v>
      </c>
      <c r="K565" s="38">
        <f t="shared" si="78"/>
        <v>76587.08</v>
      </c>
      <c r="L565" s="3"/>
    </row>
    <row r="566" spans="1:12" customFormat="1" ht="56.25" x14ac:dyDescent="0.25">
      <c r="A566" s="80" t="s">
        <v>1347</v>
      </c>
      <c r="B566" s="81" t="s">
        <v>13</v>
      </c>
      <c r="C566" s="81" t="s">
        <v>4733</v>
      </c>
      <c r="D566" s="81" t="s">
        <v>1348</v>
      </c>
      <c r="E566" s="82" t="s">
        <v>1349</v>
      </c>
      <c r="F566" s="83" t="s">
        <v>322</v>
      </c>
      <c r="G566" s="91">
        <v>2014</v>
      </c>
      <c r="H566" s="37">
        <f t="shared" si="76"/>
        <v>613.49</v>
      </c>
      <c r="I566" s="11">
        <v>1235569.46</v>
      </c>
      <c r="J566" s="37">
        <f t="shared" si="77"/>
        <v>643.64</v>
      </c>
      <c r="K566" s="38">
        <f t="shared" si="78"/>
        <v>1296290.96</v>
      </c>
      <c r="L566" s="3"/>
    </row>
    <row r="567" spans="1:12" customFormat="1" ht="18.75" x14ac:dyDescent="0.25">
      <c r="A567" s="87"/>
      <c r="B567" s="87"/>
      <c r="C567" s="272" t="s">
        <v>1350</v>
      </c>
      <c r="D567" s="273"/>
      <c r="E567" s="274"/>
      <c r="F567" s="88"/>
      <c r="G567" s="88"/>
      <c r="H567" s="37"/>
      <c r="I567" s="11"/>
      <c r="J567" s="37"/>
      <c r="K567" s="38"/>
      <c r="L567" s="3"/>
    </row>
    <row r="568" spans="1:12" customFormat="1" ht="56.25" x14ac:dyDescent="0.25">
      <c r="A568" s="80" t="s">
        <v>1351</v>
      </c>
      <c r="B568" s="81" t="s">
        <v>13</v>
      </c>
      <c r="C568" s="81" t="s">
        <v>1404</v>
      </c>
      <c r="D568" s="81" t="s">
        <v>1353</v>
      </c>
      <c r="E568" s="82" t="s">
        <v>1354</v>
      </c>
      <c r="F568" s="83" t="s">
        <v>308</v>
      </c>
      <c r="G568" s="90">
        <v>2.16</v>
      </c>
      <c r="H568" s="37">
        <f t="shared" ref="H568" si="86">ROUND(I568/G568,2)</f>
        <v>99646.79</v>
      </c>
      <c r="I568" s="98">
        <v>215237.07</v>
      </c>
      <c r="J568" s="37">
        <f t="shared" ref="J568" si="87">ROUND(H568*M$17*N$17*O$17,2)</f>
        <v>104543.47</v>
      </c>
      <c r="K568" s="38">
        <f t="shared" ref="K568" si="88">ROUND(J568*G568,2)</f>
        <v>225813.9</v>
      </c>
      <c r="L568" s="3"/>
    </row>
    <row r="569" spans="1:12" customFormat="1" ht="93.75" x14ac:dyDescent="0.25">
      <c r="A569" s="80" t="s">
        <v>1355</v>
      </c>
      <c r="B569" s="81" t="s">
        <v>13</v>
      </c>
      <c r="C569" s="81" t="s">
        <v>1407</v>
      </c>
      <c r="D569" s="81" t="s">
        <v>1339</v>
      </c>
      <c r="E569" s="82" t="s">
        <v>1340</v>
      </c>
      <c r="F569" s="83" t="s">
        <v>308</v>
      </c>
      <c r="G569" s="90">
        <v>2.16</v>
      </c>
      <c r="H569" s="37">
        <f t="shared" si="76"/>
        <v>181655.41</v>
      </c>
      <c r="I569" s="11">
        <v>392375.69</v>
      </c>
      <c r="J569" s="37">
        <f t="shared" si="77"/>
        <v>190582.03</v>
      </c>
      <c r="K569" s="38">
        <f t="shared" si="78"/>
        <v>411657.18</v>
      </c>
      <c r="L569" s="3"/>
    </row>
    <row r="570" spans="1:12" customFormat="1" ht="37.5" x14ac:dyDescent="0.25">
      <c r="A570" s="80" t="s">
        <v>1357</v>
      </c>
      <c r="B570" s="81" t="s">
        <v>13</v>
      </c>
      <c r="C570" s="81" t="s">
        <v>1411</v>
      </c>
      <c r="D570" s="81" t="s">
        <v>1342</v>
      </c>
      <c r="E570" s="82" t="s">
        <v>1343</v>
      </c>
      <c r="F570" s="83" t="s">
        <v>29</v>
      </c>
      <c r="G570" s="90">
        <v>0.81</v>
      </c>
      <c r="H570" s="37">
        <f t="shared" si="76"/>
        <v>34764.1</v>
      </c>
      <c r="I570" s="11">
        <v>28158.92</v>
      </c>
      <c r="J570" s="37">
        <f t="shared" si="77"/>
        <v>36472.42</v>
      </c>
      <c r="K570" s="38">
        <f t="shared" si="78"/>
        <v>29542.66</v>
      </c>
      <c r="L570" s="3"/>
    </row>
    <row r="571" spans="1:12" customFormat="1" ht="37.5" x14ac:dyDescent="0.25">
      <c r="A571" s="80" t="s">
        <v>1359</v>
      </c>
      <c r="B571" s="81" t="s">
        <v>13</v>
      </c>
      <c r="C571" s="81" t="s">
        <v>1415</v>
      </c>
      <c r="D571" s="81" t="s">
        <v>1345</v>
      </c>
      <c r="E571" s="82" t="s">
        <v>1346</v>
      </c>
      <c r="F571" s="83" t="s">
        <v>29</v>
      </c>
      <c r="G571" s="85">
        <v>0.108</v>
      </c>
      <c r="H571" s="37">
        <f t="shared" si="76"/>
        <v>72492.59</v>
      </c>
      <c r="I571" s="11">
        <v>7829.2</v>
      </c>
      <c r="J571" s="37">
        <f t="shared" si="77"/>
        <v>76054.91</v>
      </c>
      <c r="K571" s="38">
        <f t="shared" si="78"/>
        <v>8213.93</v>
      </c>
      <c r="L571" s="3"/>
    </row>
    <row r="572" spans="1:12" customFormat="1" ht="56.25" x14ac:dyDescent="0.25">
      <c r="A572" s="80" t="s">
        <v>1360</v>
      </c>
      <c r="B572" s="81" t="s">
        <v>13</v>
      </c>
      <c r="C572" s="81" t="s">
        <v>4734</v>
      </c>
      <c r="D572" s="81" t="s">
        <v>1348</v>
      </c>
      <c r="E572" s="82" t="s">
        <v>1349</v>
      </c>
      <c r="F572" s="83" t="s">
        <v>322</v>
      </c>
      <c r="G572" s="91">
        <v>216</v>
      </c>
      <c r="H572" s="37">
        <f t="shared" si="76"/>
        <v>613.49</v>
      </c>
      <c r="I572" s="11">
        <v>132513.9</v>
      </c>
      <c r="J572" s="37">
        <f t="shared" si="77"/>
        <v>643.64</v>
      </c>
      <c r="K572" s="38">
        <f t="shared" si="78"/>
        <v>139026.23999999999</v>
      </c>
      <c r="L572" s="3"/>
    </row>
    <row r="573" spans="1:12" customFormat="1" ht="37.5" x14ac:dyDescent="0.25">
      <c r="A573" s="93" t="s">
        <v>159</v>
      </c>
      <c r="B573" s="278" t="s">
        <v>4735</v>
      </c>
      <c r="C573" s="278"/>
      <c r="D573" s="278"/>
      <c r="E573" s="94" t="s">
        <v>1361</v>
      </c>
      <c r="F573" s="95"/>
      <c r="G573" s="96"/>
      <c r="H573" s="37"/>
      <c r="I573" s="11"/>
      <c r="J573" s="37"/>
      <c r="K573" s="38"/>
      <c r="L573" s="3"/>
    </row>
    <row r="574" spans="1:12" customFormat="1" ht="18.75" x14ac:dyDescent="0.25">
      <c r="A574" s="87"/>
      <c r="B574" s="87"/>
      <c r="C574" s="272" t="s">
        <v>1362</v>
      </c>
      <c r="D574" s="273"/>
      <c r="E574" s="274"/>
      <c r="F574" s="88"/>
      <c r="G574" s="88"/>
      <c r="H574" s="37"/>
      <c r="I574" s="11"/>
      <c r="J574" s="37"/>
      <c r="K574" s="38"/>
      <c r="L574" s="3"/>
    </row>
    <row r="575" spans="1:12" customFormat="1" ht="37.5" x14ac:dyDescent="0.25">
      <c r="A575" s="80" t="s">
        <v>161</v>
      </c>
      <c r="B575" s="81" t="s">
        <v>13</v>
      </c>
      <c r="C575" s="81" t="s">
        <v>1419</v>
      </c>
      <c r="D575" s="81" t="s">
        <v>1364</v>
      </c>
      <c r="E575" s="82" t="s">
        <v>1365</v>
      </c>
      <c r="F575" s="83" t="s">
        <v>453</v>
      </c>
      <c r="G575" s="86">
        <v>4.3472</v>
      </c>
      <c r="H575" s="37">
        <f t="shared" ref="H575" si="89">ROUND(I575/G575,2)</f>
        <v>319572.71999999997</v>
      </c>
      <c r="I575" s="98">
        <v>1389246.55</v>
      </c>
      <c r="J575" s="37">
        <f t="shared" ref="J575" si="90">ROUND(H575*M$17*N$17*O$17,2)</f>
        <v>335276.65000000002</v>
      </c>
      <c r="K575" s="38">
        <f t="shared" ref="K575" si="91">ROUND(J575*G575,2)</f>
        <v>1457514.65</v>
      </c>
      <c r="L575" s="3"/>
    </row>
    <row r="576" spans="1:12" customFormat="1" ht="37.5" x14ac:dyDescent="0.25">
      <c r="A576" s="80" t="s">
        <v>163</v>
      </c>
      <c r="B576" s="81" t="s">
        <v>13</v>
      </c>
      <c r="C576" s="81" t="s">
        <v>4736</v>
      </c>
      <c r="D576" s="81" t="s">
        <v>491</v>
      </c>
      <c r="E576" s="82" t="s">
        <v>492</v>
      </c>
      <c r="F576" s="83" t="s">
        <v>29</v>
      </c>
      <c r="G576" s="89">
        <v>2.3531149999999998</v>
      </c>
      <c r="H576" s="37">
        <f t="shared" si="76"/>
        <v>118664.32000000001</v>
      </c>
      <c r="I576" s="11">
        <v>279230.78000000003</v>
      </c>
      <c r="J576" s="37">
        <f t="shared" si="77"/>
        <v>124495.53</v>
      </c>
      <c r="K576" s="38">
        <f t="shared" si="78"/>
        <v>292952.3</v>
      </c>
      <c r="L576" s="3"/>
    </row>
    <row r="577" spans="1:12" customFormat="1" ht="18.75" x14ac:dyDescent="0.25">
      <c r="A577" s="87"/>
      <c r="B577" s="87"/>
      <c r="C577" s="272" t="s">
        <v>1367</v>
      </c>
      <c r="D577" s="273"/>
      <c r="E577" s="274"/>
      <c r="F577" s="88"/>
      <c r="G577" s="88"/>
      <c r="H577" s="37"/>
      <c r="I577" s="11"/>
      <c r="J577" s="37"/>
      <c r="K577" s="38"/>
      <c r="L577" s="3"/>
    </row>
    <row r="578" spans="1:12" customFormat="1" ht="37.5" x14ac:dyDescent="0.25">
      <c r="A578" s="80" t="s">
        <v>165</v>
      </c>
      <c r="B578" s="81" t="s">
        <v>13</v>
      </c>
      <c r="C578" s="81" t="s">
        <v>1423</v>
      </c>
      <c r="D578" s="81" t="s">
        <v>1364</v>
      </c>
      <c r="E578" s="82" t="s">
        <v>1365</v>
      </c>
      <c r="F578" s="83" t="s">
        <v>453</v>
      </c>
      <c r="G578" s="85">
        <v>0.32800000000000001</v>
      </c>
      <c r="H578" s="37">
        <f t="shared" ref="H578" si="92">ROUND(I578/G578,2)</f>
        <v>319570.12</v>
      </c>
      <c r="I578" s="98">
        <v>104819</v>
      </c>
      <c r="J578" s="37">
        <f t="shared" ref="J578" si="93">ROUND(H578*M$17*N$17*O$17,2)</f>
        <v>335273.93</v>
      </c>
      <c r="K578" s="38">
        <f t="shared" ref="K578" si="94">ROUND(J578*G578,2)</f>
        <v>109969.85</v>
      </c>
      <c r="L578" s="3"/>
    </row>
    <row r="579" spans="1:12" customFormat="1" ht="37.5" x14ac:dyDescent="0.25">
      <c r="A579" s="80" t="s">
        <v>167</v>
      </c>
      <c r="B579" s="81" t="s">
        <v>13</v>
      </c>
      <c r="C579" s="81" t="s">
        <v>4737</v>
      </c>
      <c r="D579" s="81" t="s">
        <v>1370</v>
      </c>
      <c r="E579" s="82" t="s">
        <v>1371</v>
      </c>
      <c r="F579" s="83" t="s">
        <v>29</v>
      </c>
      <c r="G579" s="89">
        <v>4.7619000000000002E-2</v>
      </c>
      <c r="H579" s="37">
        <f t="shared" si="76"/>
        <v>242456.37</v>
      </c>
      <c r="I579" s="11">
        <v>11545.53</v>
      </c>
      <c r="J579" s="37">
        <f t="shared" si="77"/>
        <v>254370.78</v>
      </c>
      <c r="K579" s="38">
        <f t="shared" si="78"/>
        <v>12112.88</v>
      </c>
      <c r="L579" s="3"/>
    </row>
    <row r="580" spans="1:12" customFormat="1" ht="18.75" x14ac:dyDescent="0.25">
      <c r="A580" s="87"/>
      <c r="B580" s="87"/>
      <c r="C580" s="272" t="s">
        <v>1372</v>
      </c>
      <c r="D580" s="273"/>
      <c r="E580" s="274"/>
      <c r="F580" s="88"/>
      <c r="G580" s="88"/>
      <c r="H580" s="37"/>
      <c r="I580" s="11"/>
      <c r="J580" s="37"/>
      <c r="K580" s="38"/>
      <c r="L580" s="3"/>
    </row>
    <row r="581" spans="1:12" customFormat="1" ht="18.75" x14ac:dyDescent="0.25">
      <c r="A581" s="80" t="s">
        <v>169</v>
      </c>
      <c r="B581" s="81" t="s">
        <v>13</v>
      </c>
      <c r="C581" s="81" t="s">
        <v>1427</v>
      </c>
      <c r="D581" s="81" t="s">
        <v>1374</v>
      </c>
      <c r="E581" s="82" t="s">
        <v>1375</v>
      </c>
      <c r="F581" s="83" t="s">
        <v>453</v>
      </c>
      <c r="G581" s="85">
        <v>1.1080000000000001</v>
      </c>
      <c r="H581" s="37">
        <f t="shared" ref="H581" si="95">ROUND(I581/G581,2)</f>
        <v>9184.32</v>
      </c>
      <c r="I581" s="98">
        <v>10176.23</v>
      </c>
      <c r="J581" s="37">
        <f t="shared" ref="J581" si="96">ROUND(H581*M$17*N$17*O$17,2)</f>
        <v>9635.64</v>
      </c>
      <c r="K581" s="38">
        <f t="shared" ref="K581" si="97">ROUND(J581*G581,2)</f>
        <v>10676.29</v>
      </c>
      <c r="L581" s="3"/>
    </row>
    <row r="582" spans="1:12" customFormat="1" ht="37.5" x14ac:dyDescent="0.25">
      <c r="A582" s="80" t="s">
        <v>170</v>
      </c>
      <c r="B582" s="81" t="s">
        <v>13</v>
      </c>
      <c r="C582" s="81" t="s">
        <v>1430</v>
      </c>
      <c r="D582" s="81" t="s">
        <v>491</v>
      </c>
      <c r="E582" s="82" t="s">
        <v>492</v>
      </c>
      <c r="F582" s="83" t="s">
        <v>29</v>
      </c>
      <c r="G582" s="86">
        <v>0.33239999999999997</v>
      </c>
      <c r="H582" s="37">
        <f t="shared" si="76"/>
        <v>118664.41</v>
      </c>
      <c r="I582" s="11">
        <v>39444.050000000003</v>
      </c>
      <c r="J582" s="37">
        <f t="shared" si="77"/>
        <v>124495.63</v>
      </c>
      <c r="K582" s="38">
        <f t="shared" si="78"/>
        <v>41382.35</v>
      </c>
      <c r="L582" s="3"/>
    </row>
    <row r="583" spans="1:12" customFormat="1" ht="18.75" x14ac:dyDescent="0.25">
      <c r="A583" s="87"/>
      <c r="B583" s="87"/>
      <c r="C583" s="272" t="s">
        <v>1376</v>
      </c>
      <c r="D583" s="273"/>
      <c r="E583" s="274"/>
      <c r="F583" s="88"/>
      <c r="G583" s="88"/>
      <c r="H583" s="37"/>
      <c r="I583" s="11"/>
      <c r="J583" s="37"/>
      <c r="K583" s="38"/>
      <c r="L583" s="3"/>
    </row>
    <row r="584" spans="1:12" customFormat="1" ht="37.5" x14ac:dyDescent="0.25">
      <c r="A584" s="80" t="s">
        <v>173</v>
      </c>
      <c r="B584" s="81" t="s">
        <v>13</v>
      </c>
      <c r="C584" s="81" t="s">
        <v>1431</v>
      </c>
      <c r="D584" s="81" t="s">
        <v>1377</v>
      </c>
      <c r="E584" s="82" t="s">
        <v>1378</v>
      </c>
      <c r="F584" s="83" t="s">
        <v>448</v>
      </c>
      <c r="G584" s="91">
        <v>12</v>
      </c>
      <c r="H584" s="37">
        <f t="shared" ref="H584" si="98">ROUND(I584/G584,2)</f>
        <v>1962.25</v>
      </c>
      <c r="I584" s="98">
        <v>23546.94</v>
      </c>
      <c r="J584" s="37">
        <f t="shared" ref="J584" si="99">ROUND(H584*M$17*N$17*O$17,2)</f>
        <v>2058.6799999999998</v>
      </c>
      <c r="K584" s="38">
        <f t="shared" ref="K584" si="100">ROUND(J584*G584,2)</f>
        <v>24704.16</v>
      </c>
      <c r="L584" s="3"/>
    </row>
    <row r="585" spans="1:12" customFormat="1" ht="56.25" x14ac:dyDescent="0.25">
      <c r="A585" s="80" t="s">
        <v>1379</v>
      </c>
      <c r="B585" s="81" t="s">
        <v>13</v>
      </c>
      <c r="C585" s="81" t="s">
        <v>1434</v>
      </c>
      <c r="D585" s="81" t="s">
        <v>1380</v>
      </c>
      <c r="E585" s="82" t="s">
        <v>1381</v>
      </c>
      <c r="F585" s="83" t="s">
        <v>29</v>
      </c>
      <c r="G585" s="84">
        <v>6.191E-2</v>
      </c>
      <c r="H585" s="37">
        <f t="shared" si="76"/>
        <v>126583.27</v>
      </c>
      <c r="I585" s="11">
        <v>7836.77</v>
      </c>
      <c r="J585" s="37">
        <f t="shared" si="77"/>
        <v>132803.62</v>
      </c>
      <c r="K585" s="38">
        <f t="shared" si="78"/>
        <v>8221.8700000000008</v>
      </c>
      <c r="L585" s="3"/>
    </row>
    <row r="586" spans="1:12" customFormat="1" ht="18.75" x14ac:dyDescent="0.25">
      <c r="A586" s="87"/>
      <c r="B586" s="87"/>
      <c r="C586" s="272" t="s">
        <v>1382</v>
      </c>
      <c r="D586" s="273"/>
      <c r="E586" s="274"/>
      <c r="F586" s="88"/>
      <c r="G586" s="88"/>
      <c r="H586" s="37"/>
      <c r="I586" s="11"/>
      <c r="J586" s="37"/>
      <c r="K586" s="38"/>
      <c r="L586" s="3"/>
    </row>
    <row r="587" spans="1:12" customFormat="1" ht="37.5" x14ac:dyDescent="0.25">
      <c r="A587" s="80" t="s">
        <v>1383</v>
      </c>
      <c r="B587" s="81" t="s">
        <v>13</v>
      </c>
      <c r="C587" s="81" t="s">
        <v>1442</v>
      </c>
      <c r="D587" s="81" t="s">
        <v>1377</v>
      </c>
      <c r="E587" s="82" t="s">
        <v>1378</v>
      </c>
      <c r="F587" s="83" t="s">
        <v>448</v>
      </c>
      <c r="G587" s="91">
        <v>2</v>
      </c>
      <c r="H587" s="37">
        <f t="shared" ref="H587" si="101">ROUND(I587/G587,2)</f>
        <v>1962.25</v>
      </c>
      <c r="I587" s="98">
        <v>3924.49</v>
      </c>
      <c r="J587" s="37">
        <f t="shared" ref="J587" si="102">ROUND(H587*M$17*N$17*O$17,2)</f>
        <v>2058.6799999999998</v>
      </c>
      <c r="K587" s="38">
        <f t="shared" ref="K587" si="103">ROUND(J587*G587,2)</f>
        <v>4117.3599999999997</v>
      </c>
      <c r="L587" s="3"/>
    </row>
    <row r="588" spans="1:12" customFormat="1" ht="56.25" x14ac:dyDescent="0.25">
      <c r="A588" s="80" t="s">
        <v>1385</v>
      </c>
      <c r="B588" s="81" t="s">
        <v>13</v>
      </c>
      <c r="C588" s="81" t="s">
        <v>1446</v>
      </c>
      <c r="D588" s="81" t="s">
        <v>1380</v>
      </c>
      <c r="E588" s="82" t="s">
        <v>1381</v>
      </c>
      <c r="F588" s="83" t="s">
        <v>29</v>
      </c>
      <c r="G588" s="89">
        <v>5.1590000000000004E-3</v>
      </c>
      <c r="H588" s="37">
        <f t="shared" si="76"/>
        <v>126576.86</v>
      </c>
      <c r="I588" s="11">
        <v>653.01</v>
      </c>
      <c r="J588" s="37">
        <f t="shared" si="77"/>
        <v>132796.9</v>
      </c>
      <c r="K588" s="38">
        <f t="shared" si="78"/>
        <v>685.1</v>
      </c>
      <c r="L588" s="3"/>
    </row>
    <row r="589" spans="1:12" customFormat="1" ht="18.75" x14ac:dyDescent="0.25">
      <c r="A589" s="87"/>
      <c r="B589" s="87"/>
      <c r="C589" s="272" t="s">
        <v>1387</v>
      </c>
      <c r="D589" s="273"/>
      <c r="E589" s="274"/>
      <c r="F589" s="88"/>
      <c r="G589" s="88"/>
      <c r="H589" s="37"/>
      <c r="I589" s="11"/>
      <c r="J589" s="37"/>
      <c r="K589" s="38"/>
      <c r="L589" s="3"/>
    </row>
    <row r="590" spans="1:12" customFormat="1" ht="56.25" x14ac:dyDescent="0.25">
      <c r="A590" s="80" t="s">
        <v>1388</v>
      </c>
      <c r="B590" s="81" t="s">
        <v>13</v>
      </c>
      <c r="C590" s="81" t="s">
        <v>1450</v>
      </c>
      <c r="D590" s="81" t="s">
        <v>563</v>
      </c>
      <c r="E590" s="82" t="s">
        <v>564</v>
      </c>
      <c r="F590" s="83" t="s">
        <v>29</v>
      </c>
      <c r="G590" s="84">
        <v>0.51573999999999998</v>
      </c>
      <c r="H590" s="37">
        <f t="shared" ref="H590" si="104">ROUND(I590/G590,2)</f>
        <v>83843.56</v>
      </c>
      <c r="I590" s="98">
        <v>43241.48</v>
      </c>
      <c r="J590" s="37">
        <f t="shared" ref="J590" si="105">ROUND(H590*M$17*N$17*O$17,2)</f>
        <v>87963.67</v>
      </c>
      <c r="K590" s="38">
        <f t="shared" ref="K590" si="106">ROUND(J590*G590,2)</f>
        <v>45366.38</v>
      </c>
      <c r="L590" s="3"/>
    </row>
    <row r="591" spans="1:12" customFormat="1" ht="93.75" x14ac:dyDescent="0.25">
      <c r="A591" s="80" t="s">
        <v>1390</v>
      </c>
      <c r="B591" s="81" t="s">
        <v>13</v>
      </c>
      <c r="C591" s="81" t="s">
        <v>1453</v>
      </c>
      <c r="D591" s="81" t="s">
        <v>1392</v>
      </c>
      <c r="E591" s="82" t="s">
        <v>1393</v>
      </c>
      <c r="F591" s="83" t="s">
        <v>29</v>
      </c>
      <c r="G591" s="84">
        <v>0.51573999999999998</v>
      </c>
      <c r="H591" s="37">
        <f t="shared" si="76"/>
        <v>175470.26</v>
      </c>
      <c r="I591" s="11">
        <v>90497.03</v>
      </c>
      <c r="J591" s="37">
        <f t="shared" si="77"/>
        <v>184092.94</v>
      </c>
      <c r="K591" s="38">
        <f t="shared" si="78"/>
        <v>94944.09</v>
      </c>
      <c r="L591" s="3"/>
    </row>
    <row r="592" spans="1:12" customFormat="1" ht="56.25" x14ac:dyDescent="0.25">
      <c r="A592" s="80" t="s">
        <v>1394</v>
      </c>
      <c r="B592" s="81" t="s">
        <v>13</v>
      </c>
      <c r="C592" s="81" t="s">
        <v>1457</v>
      </c>
      <c r="D592" s="81" t="s">
        <v>1396</v>
      </c>
      <c r="E592" s="82" t="s">
        <v>1397</v>
      </c>
      <c r="F592" s="83" t="s">
        <v>29</v>
      </c>
      <c r="G592" s="86">
        <v>0.43840000000000001</v>
      </c>
      <c r="H592" s="37">
        <f t="shared" si="76"/>
        <v>60357.64</v>
      </c>
      <c r="I592" s="11">
        <v>26460.79</v>
      </c>
      <c r="J592" s="37">
        <f t="shared" si="77"/>
        <v>63323.64</v>
      </c>
      <c r="K592" s="38">
        <f t="shared" si="78"/>
        <v>27761.08</v>
      </c>
      <c r="L592" s="3"/>
    </row>
    <row r="593" spans="1:12" customFormat="1" ht="18.75" x14ac:dyDescent="0.25">
      <c r="A593" s="80" t="s">
        <v>1398</v>
      </c>
      <c r="B593" s="81" t="s">
        <v>13</v>
      </c>
      <c r="C593" s="81" t="s">
        <v>4738</v>
      </c>
      <c r="D593" s="81" t="s">
        <v>1399</v>
      </c>
      <c r="E593" s="82" t="s">
        <v>1400</v>
      </c>
      <c r="F593" s="83" t="s">
        <v>29</v>
      </c>
      <c r="G593" s="84">
        <v>7.6660000000000006E-2</v>
      </c>
      <c r="H593" s="37">
        <f t="shared" si="76"/>
        <v>72672.19</v>
      </c>
      <c r="I593" s="11">
        <v>5571.05</v>
      </c>
      <c r="J593" s="37">
        <f t="shared" si="77"/>
        <v>76243.33</v>
      </c>
      <c r="K593" s="38">
        <f t="shared" si="78"/>
        <v>5844.81</v>
      </c>
      <c r="L593" s="3"/>
    </row>
    <row r="594" spans="1:12" customFormat="1" ht="37.5" x14ac:dyDescent="0.25">
      <c r="A594" s="80" t="s">
        <v>1401</v>
      </c>
      <c r="B594" s="81" t="s">
        <v>13</v>
      </c>
      <c r="C594" s="81" t="s">
        <v>1461</v>
      </c>
      <c r="D594" s="81" t="s">
        <v>504</v>
      </c>
      <c r="E594" s="82" t="s">
        <v>505</v>
      </c>
      <c r="F594" s="83" t="s">
        <v>308</v>
      </c>
      <c r="G594" s="85">
        <v>0.17399999999999999</v>
      </c>
      <c r="H594" s="37">
        <f t="shared" si="76"/>
        <v>8690.75</v>
      </c>
      <c r="I594" s="11">
        <v>1512.19</v>
      </c>
      <c r="J594" s="37">
        <f t="shared" si="77"/>
        <v>9117.82</v>
      </c>
      <c r="K594" s="38">
        <f t="shared" si="78"/>
        <v>1586.5</v>
      </c>
      <c r="L594" s="3"/>
    </row>
    <row r="595" spans="1:12" customFormat="1" ht="37.5" x14ac:dyDescent="0.25">
      <c r="A595" s="80" t="s">
        <v>1403</v>
      </c>
      <c r="B595" s="81" t="s">
        <v>13</v>
      </c>
      <c r="C595" s="81" t="s">
        <v>1475</v>
      </c>
      <c r="D595" s="81" t="s">
        <v>508</v>
      </c>
      <c r="E595" s="82" t="s">
        <v>1405</v>
      </c>
      <c r="F595" s="83" t="s">
        <v>308</v>
      </c>
      <c r="G595" s="85">
        <v>0.17399999999999999</v>
      </c>
      <c r="H595" s="37">
        <f t="shared" si="76"/>
        <v>16342.07</v>
      </c>
      <c r="I595" s="11">
        <v>2843.52</v>
      </c>
      <c r="J595" s="37">
        <f t="shared" si="77"/>
        <v>17145.13</v>
      </c>
      <c r="K595" s="38">
        <f t="shared" si="78"/>
        <v>2983.25</v>
      </c>
      <c r="L595" s="3"/>
    </row>
    <row r="596" spans="1:12" customFormat="1" ht="75" x14ac:dyDescent="0.25">
      <c r="A596" s="80" t="s">
        <v>1406</v>
      </c>
      <c r="B596" s="81" t="s">
        <v>13</v>
      </c>
      <c r="C596" s="81" t="s">
        <v>1483</v>
      </c>
      <c r="D596" s="81" t="s">
        <v>1408</v>
      </c>
      <c r="E596" s="82" t="s">
        <v>1409</v>
      </c>
      <c r="F596" s="83" t="s">
        <v>308</v>
      </c>
      <c r="G596" s="85">
        <v>0.17599999999999999</v>
      </c>
      <c r="H596" s="37">
        <f t="shared" si="76"/>
        <v>182515.97</v>
      </c>
      <c r="I596" s="11">
        <v>32122.81</v>
      </c>
      <c r="J596" s="37">
        <f t="shared" si="77"/>
        <v>191484.88</v>
      </c>
      <c r="K596" s="38">
        <f t="shared" si="78"/>
        <v>33701.339999999997</v>
      </c>
      <c r="L596" s="3"/>
    </row>
    <row r="597" spans="1:12" customFormat="1" ht="37.5" x14ac:dyDescent="0.25">
      <c r="A597" s="80" t="s">
        <v>1410</v>
      </c>
      <c r="B597" s="81" t="s">
        <v>13</v>
      </c>
      <c r="C597" s="81" t="s">
        <v>1487</v>
      </c>
      <c r="D597" s="81" t="s">
        <v>1412</v>
      </c>
      <c r="E597" s="82" t="s">
        <v>1413</v>
      </c>
      <c r="F597" s="83" t="s">
        <v>322</v>
      </c>
      <c r="G597" s="92">
        <v>17.600000000000001</v>
      </c>
      <c r="H597" s="37">
        <f t="shared" si="76"/>
        <v>871.82</v>
      </c>
      <c r="I597" s="11">
        <v>15344.04</v>
      </c>
      <c r="J597" s="37">
        <f t="shared" si="77"/>
        <v>914.66</v>
      </c>
      <c r="K597" s="38">
        <f t="shared" si="78"/>
        <v>16098.02</v>
      </c>
      <c r="L597" s="3"/>
    </row>
    <row r="598" spans="1:12" customFormat="1" ht="18.75" x14ac:dyDescent="0.25">
      <c r="A598" s="80" t="s">
        <v>1414</v>
      </c>
      <c r="B598" s="81" t="s">
        <v>13</v>
      </c>
      <c r="C598" s="81" t="s">
        <v>1491</v>
      </c>
      <c r="D598" s="81" t="s">
        <v>1416</v>
      </c>
      <c r="E598" s="82" t="s">
        <v>1417</v>
      </c>
      <c r="F598" s="83" t="s">
        <v>443</v>
      </c>
      <c r="G598" s="90">
        <v>2.3199999999999998</v>
      </c>
      <c r="H598" s="37">
        <f t="shared" si="76"/>
        <v>815.89</v>
      </c>
      <c r="I598" s="11">
        <v>1892.86</v>
      </c>
      <c r="J598" s="37">
        <f t="shared" si="77"/>
        <v>855.98</v>
      </c>
      <c r="K598" s="38">
        <f t="shared" si="78"/>
        <v>1985.87</v>
      </c>
      <c r="L598" s="3"/>
    </row>
    <row r="599" spans="1:12" customFormat="1" ht="37.5" x14ac:dyDescent="0.25">
      <c r="A599" s="93" t="s">
        <v>176</v>
      </c>
      <c r="B599" s="278" t="s">
        <v>4739</v>
      </c>
      <c r="C599" s="278"/>
      <c r="D599" s="278"/>
      <c r="E599" s="94" t="s">
        <v>1418</v>
      </c>
      <c r="F599" s="95"/>
      <c r="G599" s="96"/>
      <c r="H599" s="37"/>
      <c r="I599" s="11"/>
      <c r="J599" s="37"/>
      <c r="K599" s="38"/>
      <c r="L599" s="3"/>
    </row>
    <row r="600" spans="1:12" customFormat="1" ht="56.25" x14ac:dyDescent="0.25">
      <c r="A600" s="80" t="s">
        <v>178</v>
      </c>
      <c r="B600" s="81" t="s">
        <v>13</v>
      </c>
      <c r="C600" s="81" t="s">
        <v>1513</v>
      </c>
      <c r="D600" s="81" t="s">
        <v>1420</v>
      </c>
      <c r="E600" s="82" t="s">
        <v>1421</v>
      </c>
      <c r="F600" s="83" t="s">
        <v>1422</v>
      </c>
      <c r="G600" s="85">
        <v>9.9000000000000005E-2</v>
      </c>
      <c r="H600" s="37">
        <f t="shared" ref="H600" si="107">ROUND(I600/G600,2)</f>
        <v>91626.57</v>
      </c>
      <c r="I600" s="11">
        <v>9071.0300000000007</v>
      </c>
      <c r="J600" s="37">
        <f t="shared" ref="J600:J641" si="108">ROUND(H600*M$17*N$17*O$17,2)</f>
        <v>96129.14</v>
      </c>
      <c r="K600" s="38">
        <f t="shared" ref="K600:K641" si="109">ROUND(J600*G600,2)</f>
        <v>9516.7800000000007</v>
      </c>
      <c r="L600" s="3"/>
    </row>
    <row r="601" spans="1:12" customFormat="1" ht="56.25" x14ac:dyDescent="0.25">
      <c r="A601" s="80" t="s">
        <v>180</v>
      </c>
      <c r="B601" s="81" t="s">
        <v>13</v>
      </c>
      <c r="C601" s="81" t="s">
        <v>1524</v>
      </c>
      <c r="D601" s="81" t="s">
        <v>1424</v>
      </c>
      <c r="E601" s="82" t="s">
        <v>1425</v>
      </c>
      <c r="F601" s="83" t="s">
        <v>1426</v>
      </c>
      <c r="G601" s="90">
        <v>173.25</v>
      </c>
      <c r="H601" s="37">
        <f t="shared" ref="H601:H641" si="110">ROUND(I601/G601,2)</f>
        <v>1202.3599999999999</v>
      </c>
      <c r="I601" s="11">
        <v>208309.32</v>
      </c>
      <c r="J601" s="37">
        <f t="shared" si="108"/>
        <v>1261.44</v>
      </c>
      <c r="K601" s="38">
        <f t="shared" si="109"/>
        <v>218544.48</v>
      </c>
      <c r="L601" s="3"/>
    </row>
    <row r="602" spans="1:12" customFormat="1" ht="37.5" x14ac:dyDescent="0.25">
      <c r="A602" s="80" t="s">
        <v>182</v>
      </c>
      <c r="B602" s="81" t="s">
        <v>13</v>
      </c>
      <c r="C602" s="81" t="s">
        <v>1532</v>
      </c>
      <c r="D602" s="81" t="s">
        <v>1428</v>
      </c>
      <c r="E602" s="82" t="s">
        <v>1429</v>
      </c>
      <c r="F602" s="83" t="s">
        <v>22</v>
      </c>
      <c r="G602" s="92">
        <v>6.6</v>
      </c>
      <c r="H602" s="37">
        <f t="shared" si="110"/>
        <v>3232.24</v>
      </c>
      <c r="I602" s="11">
        <v>21332.79</v>
      </c>
      <c r="J602" s="37">
        <f t="shared" si="108"/>
        <v>3391.07</v>
      </c>
      <c r="K602" s="38">
        <f t="shared" si="109"/>
        <v>22381.06</v>
      </c>
      <c r="L602" s="3"/>
    </row>
    <row r="603" spans="1:12" customFormat="1" ht="37.5" x14ac:dyDescent="0.25">
      <c r="A603" s="80" t="s">
        <v>184</v>
      </c>
      <c r="B603" s="81" t="s">
        <v>13</v>
      </c>
      <c r="C603" s="81" t="s">
        <v>4740</v>
      </c>
      <c r="D603" s="81" t="s">
        <v>791</v>
      </c>
      <c r="E603" s="82" t="s">
        <v>792</v>
      </c>
      <c r="F603" s="83" t="s">
        <v>22</v>
      </c>
      <c r="G603" s="90">
        <v>7.92</v>
      </c>
      <c r="H603" s="37">
        <f t="shared" si="110"/>
        <v>1469.39</v>
      </c>
      <c r="I603" s="11">
        <v>11637.54</v>
      </c>
      <c r="J603" s="37">
        <f t="shared" si="108"/>
        <v>1541.6</v>
      </c>
      <c r="K603" s="38">
        <f t="shared" si="109"/>
        <v>12209.47</v>
      </c>
      <c r="L603" s="3"/>
    </row>
    <row r="604" spans="1:12" customFormat="1" ht="56.25" x14ac:dyDescent="0.25">
      <c r="A604" s="80" t="s">
        <v>186</v>
      </c>
      <c r="B604" s="81" t="s">
        <v>13</v>
      </c>
      <c r="C604" s="81" t="s">
        <v>4741</v>
      </c>
      <c r="D604" s="81" t="s">
        <v>1432</v>
      </c>
      <c r="E604" s="82" t="s">
        <v>1433</v>
      </c>
      <c r="F604" s="83" t="s">
        <v>17</v>
      </c>
      <c r="G604" s="85">
        <v>8.4000000000000005E-2</v>
      </c>
      <c r="H604" s="37">
        <f t="shared" si="110"/>
        <v>741400.48</v>
      </c>
      <c r="I604" s="11">
        <v>62277.64</v>
      </c>
      <c r="J604" s="37">
        <f t="shared" si="108"/>
        <v>777833.2</v>
      </c>
      <c r="K604" s="38">
        <f t="shared" si="109"/>
        <v>65337.99</v>
      </c>
      <c r="L604" s="3"/>
    </row>
    <row r="605" spans="1:12" customFormat="1" ht="37.5" x14ac:dyDescent="0.25">
      <c r="A605" s="80" t="s">
        <v>188</v>
      </c>
      <c r="B605" s="81" t="s">
        <v>13</v>
      </c>
      <c r="C605" s="81" t="s">
        <v>4742</v>
      </c>
      <c r="D605" s="81" t="s">
        <v>1096</v>
      </c>
      <c r="E605" s="82" t="s">
        <v>1097</v>
      </c>
      <c r="F605" s="83" t="s">
        <v>22</v>
      </c>
      <c r="G605" s="86">
        <v>0.19320000000000001</v>
      </c>
      <c r="H605" s="37">
        <f t="shared" si="110"/>
        <v>3422.2</v>
      </c>
      <c r="I605" s="11">
        <v>661.17</v>
      </c>
      <c r="J605" s="37">
        <f t="shared" si="108"/>
        <v>3590.37</v>
      </c>
      <c r="K605" s="38">
        <f t="shared" si="109"/>
        <v>693.66</v>
      </c>
      <c r="L605" s="3"/>
    </row>
    <row r="606" spans="1:12" customFormat="1" ht="56.25" x14ac:dyDescent="0.25">
      <c r="A606" s="80" t="s">
        <v>1435</v>
      </c>
      <c r="B606" s="81" t="s">
        <v>13</v>
      </c>
      <c r="C606" s="81" t="s">
        <v>4743</v>
      </c>
      <c r="D606" s="81" t="s">
        <v>1436</v>
      </c>
      <c r="E606" s="82" t="s">
        <v>1437</v>
      </c>
      <c r="F606" s="83" t="s">
        <v>448</v>
      </c>
      <c r="G606" s="91">
        <v>8</v>
      </c>
      <c r="H606" s="37">
        <f t="shared" si="110"/>
        <v>22364.53</v>
      </c>
      <c r="I606" s="11">
        <v>178916.22</v>
      </c>
      <c r="J606" s="37">
        <f t="shared" si="108"/>
        <v>23463.53</v>
      </c>
      <c r="K606" s="38">
        <f t="shared" si="109"/>
        <v>187708.24</v>
      </c>
      <c r="L606" s="3"/>
    </row>
    <row r="607" spans="1:12" customFormat="1" ht="56.25" x14ac:dyDescent="0.25">
      <c r="A607" s="80" t="s">
        <v>1438</v>
      </c>
      <c r="B607" s="81" t="s">
        <v>13</v>
      </c>
      <c r="C607" s="81" t="s">
        <v>4744</v>
      </c>
      <c r="D607" s="81" t="s">
        <v>1439</v>
      </c>
      <c r="E607" s="82" t="s">
        <v>1440</v>
      </c>
      <c r="F607" s="83" t="s">
        <v>448</v>
      </c>
      <c r="G607" s="91">
        <v>6</v>
      </c>
      <c r="H607" s="37">
        <f t="shared" si="110"/>
        <v>7121.84</v>
      </c>
      <c r="I607" s="11">
        <v>42731.01</v>
      </c>
      <c r="J607" s="37">
        <f t="shared" si="108"/>
        <v>7471.81</v>
      </c>
      <c r="K607" s="38">
        <f t="shared" si="109"/>
        <v>44830.86</v>
      </c>
      <c r="L607" s="3"/>
    </row>
    <row r="608" spans="1:12" customFormat="1" ht="37.5" x14ac:dyDescent="0.25">
      <c r="A608" s="80" t="s">
        <v>1441</v>
      </c>
      <c r="B608" s="81" t="s">
        <v>13</v>
      </c>
      <c r="C608" s="81" t="s">
        <v>4745</v>
      </c>
      <c r="D608" s="81" t="s">
        <v>1443</v>
      </c>
      <c r="E608" s="82" t="s">
        <v>1444</v>
      </c>
      <c r="F608" s="83" t="s">
        <v>443</v>
      </c>
      <c r="G608" s="90">
        <v>0.14000000000000001</v>
      </c>
      <c r="H608" s="37">
        <f t="shared" si="110"/>
        <v>311875.28999999998</v>
      </c>
      <c r="I608" s="11">
        <v>43662.54</v>
      </c>
      <c r="J608" s="37">
        <f t="shared" si="108"/>
        <v>327200.96999999997</v>
      </c>
      <c r="K608" s="38">
        <f t="shared" si="109"/>
        <v>45808.14</v>
      </c>
      <c r="L608" s="3"/>
    </row>
    <row r="609" spans="1:12" customFormat="1" ht="37.5" x14ac:dyDescent="0.25">
      <c r="A609" s="80" t="s">
        <v>1445</v>
      </c>
      <c r="B609" s="81" t="s">
        <v>13</v>
      </c>
      <c r="C609" s="81" t="s">
        <v>4746</v>
      </c>
      <c r="D609" s="81" t="s">
        <v>1447</v>
      </c>
      <c r="E609" s="82" t="s">
        <v>1448</v>
      </c>
      <c r="F609" s="83" t="s">
        <v>22</v>
      </c>
      <c r="G609" s="90">
        <v>3.72</v>
      </c>
      <c r="H609" s="37">
        <f t="shared" si="110"/>
        <v>11138.87</v>
      </c>
      <c r="I609" s="11">
        <v>41436.6</v>
      </c>
      <c r="J609" s="37">
        <f t="shared" si="108"/>
        <v>11686.24</v>
      </c>
      <c r="K609" s="38">
        <f t="shared" si="109"/>
        <v>43472.81</v>
      </c>
      <c r="L609" s="3"/>
    </row>
    <row r="610" spans="1:12" customFormat="1" ht="56.25" x14ac:dyDescent="0.25">
      <c r="A610" s="80" t="s">
        <v>1449</v>
      </c>
      <c r="B610" s="81" t="s">
        <v>13</v>
      </c>
      <c r="C610" s="81" t="s">
        <v>4747</v>
      </c>
      <c r="D610" s="81" t="s">
        <v>559</v>
      </c>
      <c r="E610" s="82" t="s">
        <v>560</v>
      </c>
      <c r="F610" s="83" t="s">
        <v>308</v>
      </c>
      <c r="G610" s="90">
        <v>1.46</v>
      </c>
      <c r="H610" s="37">
        <f t="shared" si="110"/>
        <v>39467.1</v>
      </c>
      <c r="I610" s="11">
        <v>57621.97</v>
      </c>
      <c r="J610" s="37">
        <f t="shared" si="108"/>
        <v>41406.53</v>
      </c>
      <c r="K610" s="38">
        <f t="shared" si="109"/>
        <v>60453.53</v>
      </c>
      <c r="L610" s="3"/>
    </row>
    <row r="611" spans="1:12" customFormat="1" ht="18.75" x14ac:dyDescent="0.25">
      <c r="A611" s="87"/>
      <c r="B611" s="87"/>
      <c r="C611" s="272" t="s">
        <v>1451</v>
      </c>
      <c r="D611" s="273"/>
      <c r="E611" s="274"/>
      <c r="F611" s="88"/>
      <c r="G611" s="88"/>
      <c r="H611" s="37"/>
      <c r="I611" s="11"/>
      <c r="J611" s="37"/>
      <c r="K611" s="38"/>
      <c r="L611" s="3"/>
    </row>
    <row r="612" spans="1:12" customFormat="1" ht="37.5" x14ac:dyDescent="0.25">
      <c r="A612" s="80" t="s">
        <v>1452</v>
      </c>
      <c r="B612" s="81" t="s">
        <v>13</v>
      </c>
      <c r="C612" s="81" t="s">
        <v>4748</v>
      </c>
      <c r="D612" s="81" t="s">
        <v>1454</v>
      </c>
      <c r="E612" s="82" t="s">
        <v>1455</v>
      </c>
      <c r="F612" s="83" t="s">
        <v>308</v>
      </c>
      <c r="G612" s="85">
        <v>0.52800000000000002</v>
      </c>
      <c r="H612" s="37">
        <f t="shared" ref="H612" si="111">ROUND(I612/G612,2)</f>
        <v>37206.93</v>
      </c>
      <c r="I612" s="98">
        <v>19645.259999999998</v>
      </c>
      <c r="J612" s="37">
        <f t="shared" si="108"/>
        <v>39035.29</v>
      </c>
      <c r="K612" s="38">
        <f t="shared" si="109"/>
        <v>20610.63</v>
      </c>
      <c r="L612" s="3"/>
    </row>
    <row r="613" spans="1:12" customFormat="1" ht="56.25" x14ac:dyDescent="0.25">
      <c r="A613" s="80" t="s">
        <v>1456</v>
      </c>
      <c r="B613" s="81" t="s">
        <v>13</v>
      </c>
      <c r="C613" s="81" t="s">
        <v>4749</v>
      </c>
      <c r="D613" s="81" t="s">
        <v>1458</v>
      </c>
      <c r="E613" s="82" t="s">
        <v>1459</v>
      </c>
      <c r="F613" s="83" t="s">
        <v>322</v>
      </c>
      <c r="G613" s="90">
        <v>58.08</v>
      </c>
      <c r="H613" s="37">
        <f t="shared" si="110"/>
        <v>579.28</v>
      </c>
      <c r="I613" s="11">
        <v>33644.65</v>
      </c>
      <c r="J613" s="37">
        <f t="shared" si="108"/>
        <v>607.75</v>
      </c>
      <c r="K613" s="38">
        <f t="shared" si="109"/>
        <v>35298.120000000003</v>
      </c>
      <c r="L613" s="3"/>
    </row>
    <row r="614" spans="1:12" customFormat="1" ht="37.5" x14ac:dyDescent="0.25">
      <c r="A614" s="93" t="s">
        <v>191</v>
      </c>
      <c r="B614" s="278" t="s">
        <v>4750</v>
      </c>
      <c r="C614" s="278"/>
      <c r="D614" s="278"/>
      <c r="E614" s="94" t="s">
        <v>1460</v>
      </c>
      <c r="F614" s="95"/>
      <c r="G614" s="96"/>
      <c r="H614" s="37"/>
      <c r="I614" s="11"/>
      <c r="J614" s="37"/>
      <c r="K614" s="38"/>
      <c r="L614" s="3"/>
    </row>
    <row r="615" spans="1:12" customFormat="1" ht="93.75" x14ac:dyDescent="0.25">
      <c r="A615" s="80" t="s">
        <v>193</v>
      </c>
      <c r="B615" s="81" t="s">
        <v>13</v>
      </c>
      <c r="C615" s="81" t="s">
        <v>4751</v>
      </c>
      <c r="D615" s="81" t="s">
        <v>1462</v>
      </c>
      <c r="E615" s="82" t="s">
        <v>1463</v>
      </c>
      <c r="F615" s="83" t="s">
        <v>308</v>
      </c>
      <c r="G615" s="86">
        <v>0.13769999999999999</v>
      </c>
      <c r="H615" s="37">
        <f t="shared" ref="H615" si="112">ROUND(I615/G615,2)</f>
        <v>232160.13</v>
      </c>
      <c r="I615" s="11">
        <v>31968.45</v>
      </c>
      <c r="J615" s="37">
        <f t="shared" si="108"/>
        <v>243568.57</v>
      </c>
      <c r="K615" s="38">
        <f t="shared" si="109"/>
        <v>33539.39</v>
      </c>
      <c r="L615" s="3"/>
    </row>
    <row r="616" spans="1:12" customFormat="1" ht="75" x14ac:dyDescent="0.25">
      <c r="A616" s="80" t="s">
        <v>195</v>
      </c>
      <c r="B616" s="81" t="s">
        <v>13</v>
      </c>
      <c r="C616" s="81" t="s">
        <v>4752</v>
      </c>
      <c r="D616" s="81" t="s">
        <v>1464</v>
      </c>
      <c r="E616" s="82" t="s">
        <v>1465</v>
      </c>
      <c r="F616" s="83" t="s">
        <v>322</v>
      </c>
      <c r="G616" s="90">
        <v>-14.05</v>
      </c>
      <c r="H616" s="37">
        <f t="shared" si="110"/>
        <v>664.51</v>
      </c>
      <c r="I616" s="11">
        <v>-9336.34</v>
      </c>
      <c r="J616" s="37">
        <f t="shared" si="108"/>
        <v>697.16</v>
      </c>
      <c r="K616" s="38">
        <f t="shared" si="109"/>
        <v>-9795.1</v>
      </c>
      <c r="L616" s="3"/>
    </row>
    <row r="617" spans="1:12" customFormat="1" ht="18.75" x14ac:dyDescent="0.25">
      <c r="A617" s="80" t="s">
        <v>197</v>
      </c>
      <c r="B617" s="81" t="s">
        <v>13</v>
      </c>
      <c r="C617" s="81" t="s">
        <v>4753</v>
      </c>
      <c r="D617" s="81" t="s">
        <v>1466</v>
      </c>
      <c r="E617" s="82" t="s">
        <v>1467</v>
      </c>
      <c r="F617" s="83" t="s">
        <v>655</v>
      </c>
      <c r="G617" s="90">
        <v>-61.97</v>
      </c>
      <c r="H617" s="37">
        <f t="shared" si="110"/>
        <v>19.170000000000002</v>
      </c>
      <c r="I617" s="11">
        <v>-1187.8599999999999</v>
      </c>
      <c r="J617" s="37">
        <f t="shared" si="108"/>
        <v>20.11</v>
      </c>
      <c r="K617" s="38">
        <f t="shared" si="109"/>
        <v>-1246.22</v>
      </c>
      <c r="L617" s="3"/>
    </row>
    <row r="618" spans="1:12" customFormat="1" ht="18.75" x14ac:dyDescent="0.25">
      <c r="A618" s="80" t="s">
        <v>199</v>
      </c>
      <c r="B618" s="81" t="s">
        <v>13</v>
      </c>
      <c r="C618" s="81" t="s">
        <v>4754</v>
      </c>
      <c r="D618" s="81" t="s">
        <v>1468</v>
      </c>
      <c r="E618" s="82" t="s">
        <v>1469</v>
      </c>
      <c r="F618" s="83" t="s">
        <v>29</v>
      </c>
      <c r="G618" s="86">
        <v>-6.8999999999999999E-3</v>
      </c>
      <c r="H618" s="37">
        <f t="shared" si="110"/>
        <v>121336.23</v>
      </c>
      <c r="I618" s="11">
        <v>-837.22</v>
      </c>
      <c r="J618" s="37">
        <f t="shared" si="108"/>
        <v>127298.74</v>
      </c>
      <c r="K618" s="38">
        <f t="shared" si="109"/>
        <v>-878.36</v>
      </c>
      <c r="L618" s="3"/>
    </row>
    <row r="619" spans="1:12" customFormat="1" ht="37.5" x14ac:dyDescent="0.25">
      <c r="A619" s="80" t="s">
        <v>201</v>
      </c>
      <c r="B619" s="81" t="s">
        <v>13</v>
      </c>
      <c r="C619" s="81" t="s">
        <v>4755</v>
      </c>
      <c r="D619" s="81" t="s">
        <v>1470</v>
      </c>
      <c r="E619" s="82" t="s">
        <v>1471</v>
      </c>
      <c r="F619" s="83" t="s">
        <v>655</v>
      </c>
      <c r="G619" s="90">
        <v>13.77</v>
      </c>
      <c r="H619" s="37">
        <f t="shared" si="110"/>
        <v>1026.75</v>
      </c>
      <c r="I619" s="11">
        <v>14138.29</v>
      </c>
      <c r="J619" s="37">
        <f t="shared" si="108"/>
        <v>1077.2</v>
      </c>
      <c r="K619" s="38">
        <f t="shared" si="109"/>
        <v>14833.04</v>
      </c>
      <c r="L619" s="3"/>
    </row>
    <row r="620" spans="1:12" customFormat="1" ht="18.75" x14ac:dyDescent="0.25">
      <c r="A620" s="80" t="s">
        <v>203</v>
      </c>
      <c r="B620" s="81" t="s">
        <v>13</v>
      </c>
      <c r="C620" s="81" t="s">
        <v>4756</v>
      </c>
      <c r="D620" s="81" t="s">
        <v>1472</v>
      </c>
      <c r="E620" s="82" t="s">
        <v>1473</v>
      </c>
      <c r="F620" s="83" t="s">
        <v>448</v>
      </c>
      <c r="G620" s="91">
        <v>153</v>
      </c>
      <c r="H620" s="37">
        <f t="shared" si="110"/>
        <v>181.39</v>
      </c>
      <c r="I620" s="11">
        <v>27752.67</v>
      </c>
      <c r="J620" s="37">
        <f t="shared" si="108"/>
        <v>190.3</v>
      </c>
      <c r="K620" s="38">
        <f t="shared" si="109"/>
        <v>29115.9</v>
      </c>
      <c r="L620" s="3"/>
    </row>
    <row r="621" spans="1:12" customFormat="1" ht="18.75" x14ac:dyDescent="0.25">
      <c r="A621" s="87"/>
      <c r="B621" s="87"/>
      <c r="C621" s="272" t="s">
        <v>1474</v>
      </c>
      <c r="D621" s="273"/>
      <c r="E621" s="274"/>
      <c r="F621" s="88"/>
      <c r="G621" s="88"/>
      <c r="H621" s="37"/>
      <c r="I621" s="11"/>
      <c r="J621" s="37"/>
      <c r="K621" s="38"/>
      <c r="L621" s="3"/>
    </row>
    <row r="622" spans="1:12" customFormat="1" ht="37.5" x14ac:dyDescent="0.25">
      <c r="A622" s="80" t="s">
        <v>205</v>
      </c>
      <c r="B622" s="81" t="s">
        <v>13</v>
      </c>
      <c r="C622" s="81" t="s">
        <v>4757</v>
      </c>
      <c r="D622" s="81" t="s">
        <v>1476</v>
      </c>
      <c r="E622" s="82" t="s">
        <v>1477</v>
      </c>
      <c r="F622" s="83" t="s">
        <v>308</v>
      </c>
      <c r="G622" s="86">
        <v>0.2475</v>
      </c>
      <c r="H622" s="37">
        <f t="shared" ref="H622" si="113">ROUND(I622/G622,2)</f>
        <v>73557.210000000006</v>
      </c>
      <c r="I622" s="98">
        <v>18205.41</v>
      </c>
      <c r="J622" s="37">
        <f t="shared" si="108"/>
        <v>77171.839999999997</v>
      </c>
      <c r="K622" s="38">
        <f t="shared" si="109"/>
        <v>19100.03</v>
      </c>
      <c r="L622" s="3"/>
    </row>
    <row r="623" spans="1:12" customFormat="1" ht="18.75" x14ac:dyDescent="0.25">
      <c r="A623" s="80" t="s">
        <v>1478</v>
      </c>
      <c r="B623" s="81" t="s">
        <v>13</v>
      </c>
      <c r="C623" s="81" t="s">
        <v>4758</v>
      </c>
      <c r="D623" s="81" t="s">
        <v>1479</v>
      </c>
      <c r="E623" s="82" t="s">
        <v>1480</v>
      </c>
      <c r="F623" s="83" t="s">
        <v>322</v>
      </c>
      <c r="G623" s="90">
        <v>24.75</v>
      </c>
      <c r="H623" s="37">
        <f t="shared" si="110"/>
        <v>794.7</v>
      </c>
      <c r="I623" s="11">
        <v>19668.830000000002</v>
      </c>
      <c r="J623" s="37">
        <f t="shared" si="108"/>
        <v>833.75</v>
      </c>
      <c r="K623" s="38">
        <f t="shared" si="109"/>
        <v>20635.310000000001</v>
      </c>
      <c r="L623" s="3"/>
    </row>
    <row r="624" spans="1:12" customFormat="1" ht="18.75" x14ac:dyDescent="0.25">
      <c r="A624" s="87"/>
      <c r="B624" s="87"/>
      <c r="C624" s="272" t="s">
        <v>1481</v>
      </c>
      <c r="D624" s="273"/>
      <c r="E624" s="274"/>
      <c r="F624" s="88"/>
      <c r="G624" s="88"/>
      <c r="H624" s="37"/>
      <c r="I624" s="11"/>
      <c r="J624" s="37"/>
      <c r="K624" s="38"/>
      <c r="L624" s="3"/>
    </row>
    <row r="625" spans="1:12" customFormat="1" ht="56.25" x14ac:dyDescent="0.25">
      <c r="A625" s="80" t="s">
        <v>1482</v>
      </c>
      <c r="B625" s="81" t="s">
        <v>13</v>
      </c>
      <c r="C625" s="81" t="s">
        <v>4759</v>
      </c>
      <c r="D625" s="81" t="s">
        <v>1484</v>
      </c>
      <c r="E625" s="82" t="s">
        <v>1485</v>
      </c>
      <c r="F625" s="83" t="s">
        <v>308</v>
      </c>
      <c r="G625" s="85">
        <v>0.27900000000000003</v>
      </c>
      <c r="H625" s="37">
        <f t="shared" ref="H625" si="114">ROUND(I625/G625,2)</f>
        <v>99824.91</v>
      </c>
      <c r="I625" s="98">
        <v>27851.15</v>
      </c>
      <c r="J625" s="37">
        <f t="shared" ref="J625" si="115">ROUND(H625*M$17*N$17*O$17,2)</f>
        <v>104730.35</v>
      </c>
      <c r="K625" s="38">
        <f t="shared" ref="K625" si="116">ROUND(J625*G625,2)</f>
        <v>29219.77</v>
      </c>
      <c r="L625" s="3"/>
    </row>
    <row r="626" spans="1:12" customFormat="1" ht="18.75" x14ac:dyDescent="0.25">
      <c r="A626" s="80" t="s">
        <v>1486</v>
      </c>
      <c r="B626" s="81" t="s">
        <v>13</v>
      </c>
      <c r="C626" s="81" t="s">
        <v>4760</v>
      </c>
      <c r="D626" s="81" t="s">
        <v>1488</v>
      </c>
      <c r="E626" s="82" t="s">
        <v>1489</v>
      </c>
      <c r="F626" s="83" t="s">
        <v>29</v>
      </c>
      <c r="G626" s="86">
        <v>-1.4E-3</v>
      </c>
      <c r="H626" s="37">
        <f t="shared" si="110"/>
        <v>41985.71</v>
      </c>
      <c r="I626" s="11">
        <v>-58.78</v>
      </c>
      <c r="J626" s="37">
        <f t="shared" si="108"/>
        <v>44048.9</v>
      </c>
      <c r="K626" s="38">
        <f t="shared" si="109"/>
        <v>-61.67</v>
      </c>
      <c r="L626" s="3"/>
    </row>
    <row r="627" spans="1:12" customFormat="1" ht="18.75" x14ac:dyDescent="0.25">
      <c r="A627" s="80" t="s">
        <v>1490</v>
      </c>
      <c r="B627" s="81" t="s">
        <v>13</v>
      </c>
      <c r="C627" s="81" t="s">
        <v>4761</v>
      </c>
      <c r="D627" s="81" t="s">
        <v>1492</v>
      </c>
      <c r="E627" s="82" t="s">
        <v>1493</v>
      </c>
      <c r="F627" s="83" t="s">
        <v>29</v>
      </c>
      <c r="G627" s="85">
        <v>-2E-3</v>
      </c>
      <c r="H627" s="37">
        <f t="shared" si="110"/>
        <v>149025</v>
      </c>
      <c r="I627" s="11">
        <v>-298.05</v>
      </c>
      <c r="J627" s="37">
        <f t="shared" si="108"/>
        <v>156348.15</v>
      </c>
      <c r="K627" s="38">
        <f t="shared" si="109"/>
        <v>-312.7</v>
      </c>
      <c r="L627" s="3"/>
    </row>
    <row r="628" spans="1:12" customFormat="1" ht="37.5" x14ac:dyDescent="0.25">
      <c r="A628" s="80" t="s">
        <v>1494</v>
      </c>
      <c r="B628" s="81" t="s">
        <v>13</v>
      </c>
      <c r="C628" s="81" t="s">
        <v>4762</v>
      </c>
      <c r="D628" s="81" t="s">
        <v>1495</v>
      </c>
      <c r="E628" s="82" t="s">
        <v>1496</v>
      </c>
      <c r="F628" s="83" t="s">
        <v>1497</v>
      </c>
      <c r="G628" s="86">
        <v>-2.9899999999999999E-2</v>
      </c>
      <c r="H628" s="37">
        <f t="shared" si="110"/>
        <v>103895.65</v>
      </c>
      <c r="I628" s="11">
        <v>-3106.48</v>
      </c>
      <c r="J628" s="37">
        <f t="shared" si="108"/>
        <v>109001.12</v>
      </c>
      <c r="K628" s="38">
        <f t="shared" si="109"/>
        <v>-3259.13</v>
      </c>
      <c r="L628" s="3"/>
    </row>
    <row r="629" spans="1:12" customFormat="1" ht="18.75" x14ac:dyDescent="0.25">
      <c r="A629" s="80" t="s">
        <v>1498</v>
      </c>
      <c r="B629" s="81" t="s">
        <v>13</v>
      </c>
      <c r="C629" s="81" t="s">
        <v>4763</v>
      </c>
      <c r="D629" s="81" t="s">
        <v>1499</v>
      </c>
      <c r="E629" s="82" t="s">
        <v>1500</v>
      </c>
      <c r="F629" s="83" t="s">
        <v>448</v>
      </c>
      <c r="G629" s="91">
        <v>37</v>
      </c>
      <c r="H629" s="37">
        <f t="shared" si="110"/>
        <v>146.24</v>
      </c>
      <c r="I629" s="11">
        <v>5410.88</v>
      </c>
      <c r="J629" s="37">
        <f t="shared" si="108"/>
        <v>153.43</v>
      </c>
      <c r="K629" s="38">
        <f t="shared" si="109"/>
        <v>5676.91</v>
      </c>
      <c r="L629" s="3"/>
    </row>
    <row r="630" spans="1:12" customFormat="1" ht="37.5" x14ac:dyDescent="0.25">
      <c r="A630" s="80" t="s">
        <v>1501</v>
      </c>
      <c r="B630" s="81" t="s">
        <v>13</v>
      </c>
      <c r="C630" s="81" t="s">
        <v>4764</v>
      </c>
      <c r="D630" s="81" t="s">
        <v>1502</v>
      </c>
      <c r="E630" s="82" t="s">
        <v>1503</v>
      </c>
      <c r="F630" s="83" t="s">
        <v>1504</v>
      </c>
      <c r="G630" s="91">
        <v>97</v>
      </c>
      <c r="H630" s="37">
        <f t="shared" si="110"/>
        <v>115.63</v>
      </c>
      <c r="I630" s="11">
        <v>11216.11</v>
      </c>
      <c r="J630" s="37">
        <f t="shared" si="108"/>
        <v>121.31</v>
      </c>
      <c r="K630" s="38">
        <f t="shared" si="109"/>
        <v>11767.07</v>
      </c>
      <c r="L630" s="3"/>
    </row>
    <row r="631" spans="1:12" customFormat="1" ht="18.75" x14ac:dyDescent="0.25">
      <c r="A631" s="80" t="s">
        <v>1505</v>
      </c>
      <c r="B631" s="81" t="s">
        <v>13</v>
      </c>
      <c r="C631" s="81" t="s">
        <v>4765</v>
      </c>
      <c r="D631" s="81" t="s">
        <v>1506</v>
      </c>
      <c r="E631" s="82" t="s">
        <v>1507</v>
      </c>
      <c r="F631" s="83" t="s">
        <v>448</v>
      </c>
      <c r="G631" s="91">
        <v>10</v>
      </c>
      <c r="H631" s="37">
        <f t="shared" si="110"/>
        <v>378.65</v>
      </c>
      <c r="I631" s="11">
        <v>3786.5</v>
      </c>
      <c r="J631" s="37">
        <f t="shared" si="108"/>
        <v>397.26</v>
      </c>
      <c r="K631" s="38">
        <f t="shared" si="109"/>
        <v>3972.6</v>
      </c>
      <c r="L631" s="3"/>
    </row>
    <row r="632" spans="1:12" customFormat="1" ht="37.5" x14ac:dyDescent="0.25">
      <c r="A632" s="80" t="s">
        <v>1508</v>
      </c>
      <c r="B632" s="81" t="s">
        <v>13</v>
      </c>
      <c r="C632" s="81" t="s">
        <v>4766</v>
      </c>
      <c r="D632" s="81" t="s">
        <v>1509</v>
      </c>
      <c r="E632" s="82" t="s">
        <v>1510</v>
      </c>
      <c r="F632" s="83" t="s">
        <v>1504</v>
      </c>
      <c r="G632" s="91">
        <v>182</v>
      </c>
      <c r="H632" s="37">
        <f t="shared" si="110"/>
        <v>115.63</v>
      </c>
      <c r="I632" s="11">
        <v>21044.66</v>
      </c>
      <c r="J632" s="37">
        <f t="shared" si="108"/>
        <v>121.31</v>
      </c>
      <c r="K632" s="38">
        <f t="shared" si="109"/>
        <v>22078.42</v>
      </c>
      <c r="L632" s="3"/>
    </row>
    <row r="633" spans="1:12" customFormat="1" ht="18.75" x14ac:dyDescent="0.25">
      <c r="A633" s="87"/>
      <c r="B633" s="87"/>
      <c r="C633" s="272" t="s">
        <v>1511</v>
      </c>
      <c r="D633" s="273"/>
      <c r="E633" s="274"/>
      <c r="F633" s="88"/>
      <c r="G633" s="88"/>
      <c r="H633" s="37"/>
      <c r="I633" s="11"/>
      <c r="J633" s="37"/>
      <c r="K633" s="38"/>
      <c r="L633" s="3"/>
    </row>
    <row r="634" spans="1:12" customFormat="1" ht="37.5" x14ac:dyDescent="0.25">
      <c r="A634" s="80" t="s">
        <v>1512</v>
      </c>
      <c r="B634" s="81" t="s">
        <v>13</v>
      </c>
      <c r="C634" s="81" t="s">
        <v>4767</v>
      </c>
      <c r="D634" s="81" t="s">
        <v>1514</v>
      </c>
      <c r="E634" s="82" t="s">
        <v>1515</v>
      </c>
      <c r="F634" s="83" t="s">
        <v>1516</v>
      </c>
      <c r="G634" s="92">
        <v>4.4000000000000004</v>
      </c>
      <c r="H634" s="37">
        <f t="shared" ref="H634" si="117">ROUND(I634/G634,2)</f>
        <v>3895.64</v>
      </c>
      <c r="I634" s="98">
        <v>17140.810000000001</v>
      </c>
      <c r="J634" s="37">
        <f t="shared" si="108"/>
        <v>4087.07</v>
      </c>
      <c r="K634" s="38">
        <f t="shared" si="109"/>
        <v>17983.11</v>
      </c>
      <c r="L634" s="3"/>
    </row>
    <row r="635" spans="1:12" customFormat="1" ht="37.5" x14ac:dyDescent="0.25">
      <c r="A635" s="80" t="s">
        <v>1517</v>
      </c>
      <c r="B635" s="81" t="s">
        <v>13</v>
      </c>
      <c r="C635" s="81" t="s">
        <v>4768</v>
      </c>
      <c r="D635" s="81" t="s">
        <v>1518</v>
      </c>
      <c r="E635" s="82" t="s">
        <v>1519</v>
      </c>
      <c r="F635" s="83" t="s">
        <v>448</v>
      </c>
      <c r="G635" s="91">
        <v>35</v>
      </c>
      <c r="H635" s="37">
        <f t="shared" si="110"/>
        <v>190.46</v>
      </c>
      <c r="I635" s="11">
        <v>6666.1</v>
      </c>
      <c r="J635" s="37">
        <f t="shared" si="108"/>
        <v>199.82</v>
      </c>
      <c r="K635" s="38">
        <f t="shared" si="109"/>
        <v>6993.7</v>
      </c>
      <c r="L635" s="3"/>
    </row>
    <row r="636" spans="1:12" customFormat="1" ht="18.75" x14ac:dyDescent="0.25">
      <c r="A636" s="80" t="s">
        <v>1520</v>
      </c>
      <c r="B636" s="81" t="s">
        <v>13</v>
      </c>
      <c r="C636" s="81" t="s">
        <v>4769</v>
      </c>
      <c r="D636" s="81" t="s">
        <v>1521</v>
      </c>
      <c r="E636" s="82" t="s">
        <v>1522</v>
      </c>
      <c r="F636" s="83" t="s">
        <v>448</v>
      </c>
      <c r="G636" s="91">
        <v>9</v>
      </c>
      <c r="H636" s="37">
        <f t="shared" si="110"/>
        <v>3496.25</v>
      </c>
      <c r="I636" s="11">
        <v>31466.25</v>
      </c>
      <c r="J636" s="37">
        <f t="shared" si="108"/>
        <v>3668.06</v>
      </c>
      <c r="K636" s="38">
        <f t="shared" si="109"/>
        <v>33012.54</v>
      </c>
      <c r="L636" s="3"/>
    </row>
    <row r="637" spans="1:12" customFormat="1" ht="37.5" x14ac:dyDescent="0.25">
      <c r="A637" s="93" t="s">
        <v>206</v>
      </c>
      <c r="B637" s="278" t="s">
        <v>4770</v>
      </c>
      <c r="C637" s="278"/>
      <c r="D637" s="278"/>
      <c r="E637" s="94" t="s">
        <v>1523</v>
      </c>
      <c r="F637" s="95"/>
      <c r="G637" s="96"/>
      <c r="H637" s="37"/>
      <c r="I637" s="11"/>
      <c r="J637" s="37"/>
      <c r="K637" s="38"/>
      <c r="L637" s="3"/>
    </row>
    <row r="638" spans="1:12" customFormat="1" ht="56.25" x14ac:dyDescent="0.25">
      <c r="A638" s="80" t="s">
        <v>207</v>
      </c>
      <c r="B638" s="81" t="s">
        <v>13</v>
      </c>
      <c r="C638" s="81" t="s">
        <v>4771</v>
      </c>
      <c r="D638" s="81" t="s">
        <v>1525</v>
      </c>
      <c r="E638" s="82" t="s">
        <v>1526</v>
      </c>
      <c r="F638" s="83" t="s">
        <v>1527</v>
      </c>
      <c r="G638" s="91">
        <v>1</v>
      </c>
      <c r="H638" s="37">
        <f t="shared" ref="H638" si="118">ROUND(I638/G638,2)</f>
        <v>198850.29</v>
      </c>
      <c r="I638" s="11">
        <v>198850.29</v>
      </c>
      <c r="J638" s="37">
        <f t="shared" si="108"/>
        <v>208621.87</v>
      </c>
      <c r="K638" s="38">
        <f t="shared" si="109"/>
        <v>208621.87</v>
      </c>
      <c r="L638" s="3"/>
    </row>
    <row r="639" spans="1:12" customFormat="1" ht="56.25" x14ac:dyDescent="0.25">
      <c r="A639" s="80" t="s">
        <v>208</v>
      </c>
      <c r="B639" s="81" t="s">
        <v>13</v>
      </c>
      <c r="C639" s="81" t="s">
        <v>4772</v>
      </c>
      <c r="D639" s="81" t="s">
        <v>1528</v>
      </c>
      <c r="E639" s="82" t="s">
        <v>1529</v>
      </c>
      <c r="F639" s="83" t="s">
        <v>448</v>
      </c>
      <c r="G639" s="91">
        <v>8</v>
      </c>
      <c r="H639" s="37">
        <f t="shared" si="110"/>
        <v>2977.41</v>
      </c>
      <c r="I639" s="11">
        <v>23819.27</v>
      </c>
      <c r="J639" s="37">
        <f t="shared" si="108"/>
        <v>3123.72</v>
      </c>
      <c r="K639" s="38">
        <f t="shared" si="109"/>
        <v>24989.759999999998</v>
      </c>
      <c r="L639" s="3"/>
    </row>
    <row r="640" spans="1:12" customFormat="1" ht="37.5" x14ac:dyDescent="0.25">
      <c r="A640" s="80" t="s">
        <v>209</v>
      </c>
      <c r="B640" s="81" t="s">
        <v>13</v>
      </c>
      <c r="C640" s="81" t="s">
        <v>4773</v>
      </c>
      <c r="D640" s="81" t="s">
        <v>1530</v>
      </c>
      <c r="E640" s="82" t="s">
        <v>1531</v>
      </c>
      <c r="F640" s="83" t="s">
        <v>448</v>
      </c>
      <c r="G640" s="91">
        <v>1</v>
      </c>
      <c r="H640" s="37">
        <f t="shared" si="110"/>
        <v>27366.23</v>
      </c>
      <c r="I640" s="11">
        <v>27366.23</v>
      </c>
      <c r="J640" s="37">
        <f t="shared" si="108"/>
        <v>28711.02</v>
      </c>
      <c r="K640" s="38">
        <f t="shared" si="109"/>
        <v>28711.02</v>
      </c>
      <c r="L640" s="3"/>
    </row>
    <row r="641" spans="1:13" customFormat="1" ht="37.5" x14ac:dyDescent="0.25">
      <c r="A641" s="80" t="s">
        <v>210</v>
      </c>
      <c r="B641" s="81" t="s">
        <v>13</v>
      </c>
      <c r="C641" s="81" t="s">
        <v>4774</v>
      </c>
      <c r="D641" s="81" t="s">
        <v>1533</v>
      </c>
      <c r="E641" s="82" t="s">
        <v>1534</v>
      </c>
      <c r="F641" s="83" t="s">
        <v>1527</v>
      </c>
      <c r="G641" s="91">
        <v>1</v>
      </c>
      <c r="H641" s="37">
        <f t="shared" si="110"/>
        <v>6944.08</v>
      </c>
      <c r="I641" s="11">
        <v>6944.08</v>
      </c>
      <c r="J641" s="37">
        <f t="shared" si="108"/>
        <v>7285.31</v>
      </c>
      <c r="K641" s="38">
        <f t="shared" si="109"/>
        <v>7285.31</v>
      </c>
      <c r="L641" s="3"/>
    </row>
    <row r="642" spans="1:13" s="49" customFormat="1" ht="18.75" x14ac:dyDescent="0.3">
      <c r="A642" s="262" t="s">
        <v>4502</v>
      </c>
      <c r="B642" s="263"/>
      <c r="C642" s="263"/>
      <c r="D642" s="263"/>
      <c r="E642" s="264"/>
      <c r="F642" s="58"/>
      <c r="G642" s="58"/>
      <c r="H642" s="58"/>
      <c r="I642" s="101">
        <f>SUM(I646:I718)</f>
        <v>5924925.9699999988</v>
      </c>
      <c r="J642" s="58"/>
      <c r="K642" s="75">
        <f>SUM(K646:K718)</f>
        <v>6207424.1900000004</v>
      </c>
      <c r="L642" s="59"/>
    </row>
    <row r="643" spans="1:13" s="56" customFormat="1" ht="18.75" x14ac:dyDescent="0.3">
      <c r="A643" s="258" t="s">
        <v>4503</v>
      </c>
      <c r="B643" s="259"/>
      <c r="C643" s="259"/>
      <c r="D643" s="259"/>
      <c r="E643" s="260"/>
      <c r="F643" s="50"/>
      <c r="G643" s="51"/>
      <c r="H643" s="52"/>
      <c r="I643" s="102">
        <f>I647+I653+I655+I671</f>
        <v>758630.17</v>
      </c>
      <c r="J643" s="53"/>
      <c r="K643" s="54">
        <f>K647+K653+K655+K671</f>
        <v>787250.33</v>
      </c>
      <c r="L643" s="55"/>
      <c r="M643" s="57"/>
    </row>
    <row r="644" spans="1:13" s="31" customFormat="1" ht="31.5" x14ac:dyDescent="0.25">
      <c r="A644" s="18" t="s">
        <v>211</v>
      </c>
      <c r="B644" s="275"/>
      <c r="C644" s="276"/>
      <c r="D644" s="277"/>
      <c r="E644" s="19" t="s">
        <v>1535</v>
      </c>
      <c r="F644" s="20"/>
      <c r="G644" s="21"/>
      <c r="H644" s="22"/>
      <c r="I644" s="11"/>
      <c r="J644" s="22"/>
      <c r="K644" s="22"/>
      <c r="L644" s="34"/>
    </row>
    <row r="645" spans="1:13" customFormat="1" ht="15" customHeight="1" x14ac:dyDescent="0.25">
      <c r="A645" s="4"/>
      <c r="B645" s="64"/>
      <c r="C645" s="268" t="s">
        <v>1536</v>
      </c>
      <c r="D645" s="268"/>
      <c r="E645" s="268"/>
      <c r="F645" s="23"/>
      <c r="G645" s="23"/>
      <c r="H645" s="23"/>
      <c r="I645" s="106"/>
      <c r="J645" s="23"/>
      <c r="K645" s="23"/>
      <c r="L645" s="34"/>
    </row>
    <row r="646" spans="1:13" customFormat="1" ht="31.5" x14ac:dyDescent="0.25">
      <c r="A646" s="6" t="s">
        <v>212</v>
      </c>
      <c r="B646" s="63" t="s">
        <v>1537</v>
      </c>
      <c r="C646" s="7" t="s">
        <v>11</v>
      </c>
      <c r="D646" s="7" t="s">
        <v>1538</v>
      </c>
      <c r="E646" s="8" t="s">
        <v>1539</v>
      </c>
      <c r="F646" s="47" t="s">
        <v>448</v>
      </c>
      <c r="G646" s="17">
        <v>1</v>
      </c>
      <c r="H646" s="10">
        <f t="shared" ref="H646:H709" si="119">ROUND(I646/G646,2)</f>
        <v>19861.91</v>
      </c>
      <c r="I646" s="11">
        <v>19861.91</v>
      </c>
      <c r="J646" s="10">
        <f t="shared" ref="J646:J709" si="120">ROUND(H646*M$17*N$17*O$17,2)</f>
        <v>20837.93</v>
      </c>
      <c r="K646" s="11">
        <f t="shared" ref="K646:K709" si="121">ROUND(J646*G646,2)</f>
        <v>20837.93</v>
      </c>
      <c r="L646" s="34"/>
    </row>
    <row r="647" spans="1:13" s="74" customFormat="1" ht="31.5" x14ac:dyDescent="0.25">
      <c r="A647" s="65" t="s">
        <v>213</v>
      </c>
      <c r="B647" s="66" t="s">
        <v>1537</v>
      </c>
      <c r="C647" s="67" t="s">
        <v>12</v>
      </c>
      <c r="D647" s="67" t="s">
        <v>1540</v>
      </c>
      <c r="E647" s="68" t="s">
        <v>4521</v>
      </c>
      <c r="F647" s="69" t="s">
        <v>1541</v>
      </c>
      <c r="G647" s="70">
        <v>1</v>
      </c>
      <c r="H647" s="71">
        <f t="shared" si="119"/>
        <v>655865.86</v>
      </c>
      <c r="I647" s="11">
        <v>655865.86</v>
      </c>
      <c r="J647" s="71">
        <f>ROUND(H647*N$17*O$17,2)</f>
        <v>680608.68</v>
      </c>
      <c r="K647" s="72">
        <f t="shared" si="121"/>
        <v>680608.68</v>
      </c>
      <c r="L647" s="73"/>
    </row>
    <row r="648" spans="1:13" customFormat="1" ht="31.5" x14ac:dyDescent="0.25">
      <c r="A648" s="6" t="s">
        <v>214</v>
      </c>
      <c r="B648" s="63" t="s">
        <v>1537</v>
      </c>
      <c r="C648" s="7" t="s">
        <v>629</v>
      </c>
      <c r="D648" s="7" t="s">
        <v>1542</v>
      </c>
      <c r="E648" s="8" t="s">
        <v>1543</v>
      </c>
      <c r="F648" s="47" t="s">
        <v>1516</v>
      </c>
      <c r="G648" s="16">
        <v>0.1</v>
      </c>
      <c r="H648" s="10">
        <f t="shared" si="119"/>
        <v>24238.2</v>
      </c>
      <c r="I648" s="11">
        <v>2423.8200000000002</v>
      </c>
      <c r="J648" s="10">
        <f t="shared" si="120"/>
        <v>25429.279999999999</v>
      </c>
      <c r="K648" s="11">
        <f t="shared" si="121"/>
        <v>2542.9299999999998</v>
      </c>
      <c r="L648" s="34"/>
    </row>
    <row r="649" spans="1:13" customFormat="1" ht="31.5" x14ac:dyDescent="0.25">
      <c r="A649" s="6" t="s">
        <v>215</v>
      </c>
      <c r="B649" s="63" t="s">
        <v>1537</v>
      </c>
      <c r="C649" s="7" t="s">
        <v>631</v>
      </c>
      <c r="D649" s="7" t="s">
        <v>1544</v>
      </c>
      <c r="E649" s="8" t="s">
        <v>1545</v>
      </c>
      <c r="F649" s="47" t="s">
        <v>1019</v>
      </c>
      <c r="G649" s="17">
        <v>1</v>
      </c>
      <c r="H649" s="10">
        <f t="shared" si="119"/>
        <v>4536.9399999999996</v>
      </c>
      <c r="I649" s="11">
        <v>4536.9399999999996</v>
      </c>
      <c r="J649" s="10">
        <f t="shared" si="120"/>
        <v>4759.8900000000003</v>
      </c>
      <c r="K649" s="11">
        <f t="shared" si="121"/>
        <v>4759.8900000000003</v>
      </c>
      <c r="L649" s="34"/>
    </row>
    <row r="650" spans="1:13" customFormat="1" ht="15" customHeight="1" x14ac:dyDescent="0.25">
      <c r="A650" s="4"/>
      <c r="B650" s="64"/>
      <c r="C650" s="268" t="s">
        <v>1546</v>
      </c>
      <c r="D650" s="268"/>
      <c r="E650" s="268"/>
      <c r="F650" s="5"/>
      <c r="G650" s="5"/>
      <c r="H650" s="5"/>
      <c r="I650" s="98"/>
      <c r="J650" s="5"/>
      <c r="K650" s="5"/>
      <c r="L650" s="34"/>
    </row>
    <row r="651" spans="1:13" customFormat="1" ht="47.25" x14ac:dyDescent="0.25">
      <c r="A651" s="6" t="s">
        <v>1547</v>
      </c>
      <c r="B651" s="63" t="s">
        <v>1537</v>
      </c>
      <c r="C651" s="7" t="s">
        <v>660</v>
      </c>
      <c r="D651" s="7" t="s">
        <v>1548</v>
      </c>
      <c r="E651" s="8" t="s">
        <v>1549</v>
      </c>
      <c r="F651" s="47" t="s">
        <v>1550</v>
      </c>
      <c r="G651" s="17">
        <v>1</v>
      </c>
      <c r="H651" s="10">
        <f t="shared" si="119"/>
        <v>14338.04</v>
      </c>
      <c r="I651" s="11">
        <v>14338.04</v>
      </c>
      <c r="J651" s="10">
        <f t="shared" si="120"/>
        <v>15042.62</v>
      </c>
      <c r="K651" s="11">
        <f t="shared" si="121"/>
        <v>15042.62</v>
      </c>
      <c r="L651" s="34"/>
    </row>
    <row r="652" spans="1:13" customFormat="1" ht="63" x14ac:dyDescent="0.25">
      <c r="A652" s="6" t="s">
        <v>1551</v>
      </c>
      <c r="B652" s="63" t="s">
        <v>1537</v>
      </c>
      <c r="C652" s="7" t="s">
        <v>663</v>
      </c>
      <c r="D652" s="7" t="s">
        <v>1552</v>
      </c>
      <c r="E652" s="8" t="s">
        <v>1553</v>
      </c>
      <c r="F652" s="47" t="s">
        <v>1019</v>
      </c>
      <c r="G652" s="17">
        <v>1</v>
      </c>
      <c r="H652" s="10">
        <f t="shared" si="119"/>
        <v>13848.5</v>
      </c>
      <c r="I652" s="11">
        <v>13848.5</v>
      </c>
      <c r="J652" s="10">
        <f t="shared" si="120"/>
        <v>14529.02</v>
      </c>
      <c r="K652" s="11">
        <f t="shared" si="121"/>
        <v>14529.02</v>
      </c>
      <c r="L652" s="34"/>
    </row>
    <row r="653" spans="1:13" s="74" customFormat="1" ht="31.5" x14ac:dyDescent="0.25">
      <c r="A653" s="65" t="s">
        <v>1554</v>
      </c>
      <c r="B653" s="66" t="s">
        <v>1537</v>
      </c>
      <c r="C653" s="67" t="s">
        <v>667</v>
      </c>
      <c r="D653" s="67" t="s">
        <v>1555</v>
      </c>
      <c r="E653" s="68" t="s">
        <v>4522</v>
      </c>
      <c r="F653" s="69" t="s">
        <v>448</v>
      </c>
      <c r="G653" s="70">
        <v>1</v>
      </c>
      <c r="H653" s="71">
        <f t="shared" si="119"/>
        <v>2958.63</v>
      </c>
      <c r="I653" s="11">
        <v>2958.63</v>
      </c>
      <c r="J653" s="71">
        <f>ROUND(H653*N$17*O$17,2)</f>
        <v>3070.25</v>
      </c>
      <c r="K653" s="72">
        <f t="shared" si="121"/>
        <v>3070.25</v>
      </c>
      <c r="L653" s="73"/>
    </row>
    <row r="654" spans="1:13" customFormat="1" ht="47.25" x14ac:dyDescent="0.25">
      <c r="A654" s="6" t="s">
        <v>1556</v>
      </c>
      <c r="B654" s="63" t="s">
        <v>1537</v>
      </c>
      <c r="C654" s="7" t="s">
        <v>672</v>
      </c>
      <c r="D654" s="7" t="s">
        <v>1557</v>
      </c>
      <c r="E654" s="8" t="s">
        <v>1558</v>
      </c>
      <c r="F654" s="47" t="s">
        <v>448</v>
      </c>
      <c r="G654" s="17">
        <v>1</v>
      </c>
      <c r="H654" s="10">
        <f t="shared" si="119"/>
        <v>6103.25</v>
      </c>
      <c r="I654" s="11">
        <v>6103.25</v>
      </c>
      <c r="J654" s="10">
        <f t="shared" si="120"/>
        <v>6403.17</v>
      </c>
      <c r="K654" s="11">
        <f t="shared" si="121"/>
        <v>6403.17</v>
      </c>
      <c r="L654" s="34"/>
    </row>
    <row r="655" spans="1:13" s="74" customFormat="1" ht="47.25" x14ac:dyDescent="0.25">
      <c r="A655" s="65" t="s">
        <v>1559</v>
      </c>
      <c r="B655" s="66" t="s">
        <v>1537</v>
      </c>
      <c r="C655" s="67" t="s">
        <v>676</v>
      </c>
      <c r="D655" s="67" t="s">
        <v>1560</v>
      </c>
      <c r="E655" s="68" t="s">
        <v>4523</v>
      </c>
      <c r="F655" s="69" t="s">
        <v>448</v>
      </c>
      <c r="G655" s="70">
        <v>1</v>
      </c>
      <c r="H655" s="71">
        <f t="shared" si="119"/>
        <v>299.14999999999998</v>
      </c>
      <c r="I655" s="11">
        <v>299.14999999999998</v>
      </c>
      <c r="J655" s="71">
        <f>ROUND(H655*N$17*O$17,2)</f>
        <v>310.44</v>
      </c>
      <c r="K655" s="72">
        <f t="shared" si="121"/>
        <v>310.44</v>
      </c>
      <c r="L655" s="73"/>
    </row>
    <row r="656" spans="1:13" customFormat="1" ht="47.25" x14ac:dyDescent="0.25">
      <c r="A656" s="6" t="s">
        <v>1561</v>
      </c>
      <c r="B656" s="63" t="s">
        <v>1537</v>
      </c>
      <c r="C656" s="7" t="s">
        <v>14</v>
      </c>
      <c r="D656" s="7" t="s">
        <v>1562</v>
      </c>
      <c r="E656" s="8" t="s">
        <v>1563</v>
      </c>
      <c r="F656" s="47" t="s">
        <v>448</v>
      </c>
      <c r="G656" s="17">
        <v>3</v>
      </c>
      <c r="H656" s="10">
        <f t="shared" si="119"/>
        <v>3832.13</v>
      </c>
      <c r="I656" s="11">
        <v>11496.38</v>
      </c>
      <c r="J656" s="10">
        <f t="shared" si="120"/>
        <v>4020.44</v>
      </c>
      <c r="K656" s="11">
        <f t="shared" si="121"/>
        <v>12061.32</v>
      </c>
      <c r="L656" s="34"/>
    </row>
    <row r="657" spans="1:12" customFormat="1" ht="15.75" x14ac:dyDescent="0.25">
      <c r="A657" s="6" t="s">
        <v>1564</v>
      </c>
      <c r="B657" s="63" t="s">
        <v>1537</v>
      </c>
      <c r="C657" s="7" t="s">
        <v>56</v>
      </c>
      <c r="D657" s="7" t="s">
        <v>1565</v>
      </c>
      <c r="E657" s="8" t="s">
        <v>1566</v>
      </c>
      <c r="F657" s="47" t="s">
        <v>448</v>
      </c>
      <c r="G657" s="17">
        <v>1</v>
      </c>
      <c r="H657" s="10">
        <f t="shared" si="119"/>
        <v>857.08</v>
      </c>
      <c r="I657" s="11">
        <v>857.08</v>
      </c>
      <c r="J657" s="10">
        <f t="shared" si="120"/>
        <v>899.2</v>
      </c>
      <c r="K657" s="11">
        <f t="shared" si="121"/>
        <v>899.2</v>
      </c>
      <c r="L657" s="34"/>
    </row>
    <row r="658" spans="1:12" customFormat="1" ht="31.5" x14ac:dyDescent="0.25">
      <c r="A658" s="6" t="s">
        <v>1567</v>
      </c>
      <c r="B658" s="63" t="s">
        <v>1537</v>
      </c>
      <c r="C658" s="7" t="s">
        <v>76</v>
      </c>
      <c r="D658" s="7" t="s">
        <v>1568</v>
      </c>
      <c r="E658" s="8" t="s">
        <v>1569</v>
      </c>
      <c r="F658" s="47" t="s">
        <v>448</v>
      </c>
      <c r="G658" s="17">
        <v>1</v>
      </c>
      <c r="H658" s="10">
        <f t="shared" si="119"/>
        <v>378.16</v>
      </c>
      <c r="I658" s="11">
        <v>378.16</v>
      </c>
      <c r="J658" s="10">
        <f t="shared" si="120"/>
        <v>396.74</v>
      </c>
      <c r="K658" s="11">
        <f t="shared" si="121"/>
        <v>396.74</v>
      </c>
      <c r="L658" s="34"/>
    </row>
    <row r="659" spans="1:12" customFormat="1" ht="15.75" x14ac:dyDescent="0.25">
      <c r="A659" s="6" t="s">
        <v>1570</v>
      </c>
      <c r="B659" s="63" t="s">
        <v>1537</v>
      </c>
      <c r="C659" s="7" t="s">
        <v>102</v>
      </c>
      <c r="D659" s="7" t="s">
        <v>1571</v>
      </c>
      <c r="E659" s="8" t="s">
        <v>1572</v>
      </c>
      <c r="F659" s="47" t="s">
        <v>448</v>
      </c>
      <c r="G659" s="17">
        <v>2</v>
      </c>
      <c r="H659" s="10">
        <f t="shared" si="119"/>
        <v>692.15</v>
      </c>
      <c r="I659" s="11">
        <v>1384.29</v>
      </c>
      <c r="J659" s="10">
        <f t="shared" si="120"/>
        <v>726.16</v>
      </c>
      <c r="K659" s="11">
        <f t="shared" si="121"/>
        <v>1452.32</v>
      </c>
      <c r="L659" s="34"/>
    </row>
    <row r="660" spans="1:12" customFormat="1" ht="31.5" x14ac:dyDescent="0.25">
      <c r="A660" s="6" t="s">
        <v>1573</v>
      </c>
      <c r="B660" s="63" t="s">
        <v>1537</v>
      </c>
      <c r="C660" s="7" t="s">
        <v>104</v>
      </c>
      <c r="D660" s="7" t="s">
        <v>1574</v>
      </c>
      <c r="E660" s="8" t="s">
        <v>1575</v>
      </c>
      <c r="F660" s="47" t="s">
        <v>458</v>
      </c>
      <c r="G660" s="17">
        <v>60</v>
      </c>
      <c r="H660" s="10">
        <f t="shared" si="119"/>
        <v>210.26</v>
      </c>
      <c r="I660" s="11">
        <v>12615.82</v>
      </c>
      <c r="J660" s="10">
        <f t="shared" si="120"/>
        <v>220.59</v>
      </c>
      <c r="K660" s="11">
        <f t="shared" si="121"/>
        <v>13235.4</v>
      </c>
      <c r="L660" s="34"/>
    </row>
    <row r="661" spans="1:12" customFormat="1" ht="31.5" x14ac:dyDescent="0.25">
      <c r="A661" s="6" t="s">
        <v>1576</v>
      </c>
      <c r="B661" s="63" t="s">
        <v>1537</v>
      </c>
      <c r="C661" s="7" t="s">
        <v>121</v>
      </c>
      <c r="D661" s="7" t="s">
        <v>1577</v>
      </c>
      <c r="E661" s="8" t="s">
        <v>1578</v>
      </c>
      <c r="F661" s="47" t="s">
        <v>448</v>
      </c>
      <c r="G661" s="17">
        <v>370</v>
      </c>
      <c r="H661" s="10">
        <f t="shared" si="119"/>
        <v>350.34</v>
      </c>
      <c r="I661" s="11">
        <v>129626.24000000001</v>
      </c>
      <c r="J661" s="10">
        <f t="shared" si="120"/>
        <v>367.56</v>
      </c>
      <c r="K661" s="11">
        <f t="shared" si="121"/>
        <v>135997.20000000001</v>
      </c>
      <c r="L661" s="34"/>
    </row>
    <row r="662" spans="1:12" customFormat="1" ht="31.5" x14ac:dyDescent="0.25">
      <c r="A662" s="6" t="s">
        <v>1579</v>
      </c>
      <c r="B662" s="63" t="s">
        <v>1537</v>
      </c>
      <c r="C662" s="7" t="s">
        <v>140</v>
      </c>
      <c r="D662" s="7" t="s">
        <v>1580</v>
      </c>
      <c r="E662" s="8" t="s">
        <v>1581</v>
      </c>
      <c r="F662" s="47" t="s">
        <v>448</v>
      </c>
      <c r="G662" s="17">
        <v>20</v>
      </c>
      <c r="H662" s="10">
        <f t="shared" si="119"/>
        <v>584.39</v>
      </c>
      <c r="I662" s="11">
        <v>11687.87</v>
      </c>
      <c r="J662" s="10">
        <f t="shared" si="120"/>
        <v>613.11</v>
      </c>
      <c r="K662" s="11">
        <f t="shared" si="121"/>
        <v>12262.2</v>
      </c>
      <c r="L662" s="34"/>
    </row>
    <row r="663" spans="1:12" customFormat="1" ht="31.5" x14ac:dyDescent="0.25">
      <c r="A663" s="6" t="s">
        <v>1582</v>
      </c>
      <c r="B663" s="63" t="s">
        <v>1537</v>
      </c>
      <c r="C663" s="7" t="s">
        <v>159</v>
      </c>
      <c r="D663" s="7" t="s">
        <v>1583</v>
      </c>
      <c r="E663" s="8" t="s">
        <v>1584</v>
      </c>
      <c r="F663" s="47" t="s">
        <v>448</v>
      </c>
      <c r="G663" s="17">
        <v>2</v>
      </c>
      <c r="H663" s="10">
        <f t="shared" si="119"/>
        <v>1180.29</v>
      </c>
      <c r="I663" s="11">
        <v>2360.58</v>
      </c>
      <c r="J663" s="10">
        <f t="shared" si="120"/>
        <v>1238.29</v>
      </c>
      <c r="K663" s="11">
        <f t="shared" si="121"/>
        <v>2476.58</v>
      </c>
      <c r="L663" s="34"/>
    </row>
    <row r="664" spans="1:12" customFormat="1" ht="31.5" x14ac:dyDescent="0.25">
      <c r="A664" s="6" t="s">
        <v>1585</v>
      </c>
      <c r="B664" s="63" t="s">
        <v>1537</v>
      </c>
      <c r="C664" s="7" t="s">
        <v>176</v>
      </c>
      <c r="D664" s="7" t="s">
        <v>1586</v>
      </c>
      <c r="E664" s="8" t="s">
        <v>1587</v>
      </c>
      <c r="F664" s="47" t="s">
        <v>448</v>
      </c>
      <c r="G664" s="17">
        <v>2</v>
      </c>
      <c r="H664" s="10">
        <f t="shared" si="119"/>
        <v>1676.02</v>
      </c>
      <c r="I664" s="11">
        <v>3352.03</v>
      </c>
      <c r="J664" s="10">
        <f t="shared" si="120"/>
        <v>1758.38</v>
      </c>
      <c r="K664" s="11">
        <f t="shared" si="121"/>
        <v>3516.76</v>
      </c>
      <c r="L664" s="34"/>
    </row>
    <row r="665" spans="1:12" customFormat="1" ht="31.5" x14ac:dyDescent="0.25">
      <c r="A665" s="6" t="s">
        <v>1588</v>
      </c>
      <c r="B665" s="63" t="s">
        <v>1537</v>
      </c>
      <c r="C665" s="7" t="s">
        <v>191</v>
      </c>
      <c r="D665" s="7" t="s">
        <v>1586</v>
      </c>
      <c r="E665" s="8" t="s">
        <v>1589</v>
      </c>
      <c r="F665" s="47" t="s">
        <v>448</v>
      </c>
      <c r="G665" s="17">
        <v>1</v>
      </c>
      <c r="H665" s="10">
        <f t="shared" si="119"/>
        <v>1676.02</v>
      </c>
      <c r="I665" s="11">
        <v>1676.02</v>
      </c>
      <c r="J665" s="10">
        <f t="shared" si="120"/>
        <v>1758.38</v>
      </c>
      <c r="K665" s="11">
        <f t="shared" si="121"/>
        <v>1758.38</v>
      </c>
      <c r="L665" s="34"/>
    </row>
    <row r="666" spans="1:12" customFormat="1" ht="15.75" x14ac:dyDescent="0.25">
      <c r="A666" s="6" t="s">
        <v>1590</v>
      </c>
      <c r="B666" s="63" t="s">
        <v>1537</v>
      </c>
      <c r="C666" s="7" t="s">
        <v>206</v>
      </c>
      <c r="D666" s="7" t="s">
        <v>1591</v>
      </c>
      <c r="E666" s="8" t="s">
        <v>1592</v>
      </c>
      <c r="F666" s="47" t="s">
        <v>448</v>
      </c>
      <c r="G666" s="17">
        <v>1</v>
      </c>
      <c r="H666" s="10">
        <f t="shared" si="119"/>
        <v>133.77000000000001</v>
      </c>
      <c r="I666" s="11">
        <v>133.77000000000001</v>
      </c>
      <c r="J666" s="10">
        <f t="shared" si="120"/>
        <v>140.34</v>
      </c>
      <c r="K666" s="11">
        <f t="shared" si="121"/>
        <v>140.34</v>
      </c>
      <c r="L666" s="34"/>
    </row>
    <row r="667" spans="1:12" customFormat="1" ht="15.75" x14ac:dyDescent="0.25">
      <c r="A667" s="6" t="s">
        <v>1593</v>
      </c>
      <c r="B667" s="63" t="s">
        <v>1537</v>
      </c>
      <c r="C667" s="7" t="s">
        <v>211</v>
      </c>
      <c r="D667" s="7" t="s">
        <v>1591</v>
      </c>
      <c r="E667" s="8" t="s">
        <v>1594</v>
      </c>
      <c r="F667" s="47" t="s">
        <v>448</v>
      </c>
      <c r="G667" s="17">
        <v>145</v>
      </c>
      <c r="H667" s="10">
        <f t="shared" si="119"/>
        <v>133.77000000000001</v>
      </c>
      <c r="I667" s="11">
        <v>19396.650000000001</v>
      </c>
      <c r="J667" s="10">
        <f t="shared" si="120"/>
        <v>140.34</v>
      </c>
      <c r="K667" s="11">
        <f t="shared" si="121"/>
        <v>20349.3</v>
      </c>
      <c r="L667" s="34"/>
    </row>
    <row r="668" spans="1:12" customFormat="1" ht="31.5" x14ac:dyDescent="0.25">
      <c r="A668" s="6" t="s">
        <v>1595</v>
      </c>
      <c r="B668" s="63" t="s">
        <v>1537</v>
      </c>
      <c r="C668" s="7" t="s">
        <v>216</v>
      </c>
      <c r="D668" s="7" t="s">
        <v>1596</v>
      </c>
      <c r="E668" s="8" t="s">
        <v>1597</v>
      </c>
      <c r="F668" s="47" t="s">
        <v>1516</v>
      </c>
      <c r="G668" s="16">
        <v>7.2</v>
      </c>
      <c r="H668" s="10">
        <f t="shared" si="119"/>
        <v>1216.95</v>
      </c>
      <c r="I668" s="11">
        <v>8762.07</v>
      </c>
      <c r="J668" s="10">
        <f t="shared" si="120"/>
        <v>1276.75</v>
      </c>
      <c r="K668" s="11">
        <f t="shared" si="121"/>
        <v>9192.6</v>
      </c>
      <c r="L668" s="34"/>
    </row>
    <row r="669" spans="1:12" customFormat="1" ht="31.5" x14ac:dyDescent="0.25">
      <c r="A669" s="6" t="s">
        <v>1598</v>
      </c>
      <c r="B669" s="63" t="s">
        <v>1537</v>
      </c>
      <c r="C669" s="7" t="s">
        <v>221</v>
      </c>
      <c r="D669" s="7" t="s">
        <v>1599</v>
      </c>
      <c r="E669" s="8" t="s">
        <v>1600</v>
      </c>
      <c r="F669" s="47" t="s">
        <v>1601</v>
      </c>
      <c r="G669" s="15">
        <v>10.15</v>
      </c>
      <c r="H669" s="10">
        <f t="shared" si="119"/>
        <v>945.65</v>
      </c>
      <c r="I669" s="11">
        <v>9598.31</v>
      </c>
      <c r="J669" s="10">
        <f t="shared" si="120"/>
        <v>992.12</v>
      </c>
      <c r="K669" s="11">
        <f t="shared" si="121"/>
        <v>10070.02</v>
      </c>
      <c r="L669" s="34"/>
    </row>
    <row r="670" spans="1:12" customFormat="1" ht="15.75" x14ac:dyDescent="0.25">
      <c r="A670" s="6" t="s">
        <v>1602</v>
      </c>
      <c r="B670" s="63" t="s">
        <v>1537</v>
      </c>
      <c r="C670" s="7" t="s">
        <v>232</v>
      </c>
      <c r="D670" s="7" t="s">
        <v>1603</v>
      </c>
      <c r="E670" s="8" t="s">
        <v>1604</v>
      </c>
      <c r="F670" s="47" t="s">
        <v>448</v>
      </c>
      <c r="G670" s="17">
        <v>72</v>
      </c>
      <c r="H670" s="10">
        <f t="shared" si="119"/>
        <v>587.08000000000004</v>
      </c>
      <c r="I670" s="11">
        <v>42270</v>
      </c>
      <c r="J670" s="10">
        <f t="shared" si="120"/>
        <v>615.92999999999995</v>
      </c>
      <c r="K670" s="11">
        <f t="shared" si="121"/>
        <v>44346.96</v>
      </c>
      <c r="L670" s="34"/>
    </row>
    <row r="671" spans="1:12" s="74" customFormat="1" ht="31.5" x14ac:dyDescent="0.25">
      <c r="A671" s="65" t="s">
        <v>1605</v>
      </c>
      <c r="B671" s="66" t="s">
        <v>1537</v>
      </c>
      <c r="C671" s="67" t="s">
        <v>234</v>
      </c>
      <c r="D671" s="67" t="s">
        <v>1606</v>
      </c>
      <c r="E671" s="68" t="s">
        <v>4524</v>
      </c>
      <c r="F671" s="69" t="s">
        <v>448</v>
      </c>
      <c r="G671" s="70">
        <v>72</v>
      </c>
      <c r="H671" s="71">
        <f t="shared" si="119"/>
        <v>1382.04</v>
      </c>
      <c r="I671" s="11">
        <v>99506.53</v>
      </c>
      <c r="J671" s="71">
        <f>ROUND(H671*N$17*O$17,2)</f>
        <v>1434.18</v>
      </c>
      <c r="K671" s="72">
        <f t="shared" si="121"/>
        <v>103260.96</v>
      </c>
      <c r="L671" s="73"/>
    </row>
    <row r="672" spans="1:12" customFormat="1" ht="47.25" x14ac:dyDescent="0.25">
      <c r="A672" s="6" t="s">
        <v>1607</v>
      </c>
      <c r="B672" s="63" t="s">
        <v>1537</v>
      </c>
      <c r="C672" s="7" t="s">
        <v>236</v>
      </c>
      <c r="D672" s="7" t="s">
        <v>1608</v>
      </c>
      <c r="E672" s="8" t="s">
        <v>1609</v>
      </c>
      <c r="F672" s="47" t="s">
        <v>448</v>
      </c>
      <c r="G672" s="17">
        <v>72</v>
      </c>
      <c r="H672" s="10">
        <f t="shared" si="119"/>
        <v>2973.18</v>
      </c>
      <c r="I672" s="11">
        <v>214069.09</v>
      </c>
      <c r="J672" s="10">
        <f t="shared" si="120"/>
        <v>3119.28</v>
      </c>
      <c r="K672" s="11">
        <f t="shared" si="121"/>
        <v>224588.16</v>
      </c>
      <c r="L672" s="34"/>
    </row>
    <row r="673" spans="1:12" customFormat="1" ht="31.5" x14ac:dyDescent="0.25">
      <c r="A673" s="6" t="s">
        <v>1610</v>
      </c>
      <c r="B673" s="63" t="s">
        <v>1537</v>
      </c>
      <c r="C673" s="7" t="s">
        <v>247</v>
      </c>
      <c r="D673" s="7" t="s">
        <v>1611</v>
      </c>
      <c r="E673" s="8" t="s">
        <v>1612</v>
      </c>
      <c r="F673" s="47" t="s">
        <v>453</v>
      </c>
      <c r="G673" s="15">
        <v>0.15</v>
      </c>
      <c r="H673" s="10">
        <f t="shared" si="119"/>
        <v>119527.53</v>
      </c>
      <c r="I673" s="11">
        <v>17929.13</v>
      </c>
      <c r="J673" s="10">
        <f t="shared" si="120"/>
        <v>125401.16</v>
      </c>
      <c r="K673" s="11">
        <f t="shared" si="121"/>
        <v>18810.169999999998</v>
      </c>
      <c r="L673" s="34"/>
    </row>
    <row r="674" spans="1:12" customFormat="1" ht="63" x14ac:dyDescent="0.25">
      <c r="A674" s="6" t="s">
        <v>1613</v>
      </c>
      <c r="B674" s="63" t="s">
        <v>1537</v>
      </c>
      <c r="C674" s="7" t="s">
        <v>249</v>
      </c>
      <c r="D674" s="7" t="s">
        <v>1614</v>
      </c>
      <c r="E674" s="8" t="s">
        <v>1615</v>
      </c>
      <c r="F674" s="47" t="s">
        <v>458</v>
      </c>
      <c r="G674" s="15">
        <v>15.05</v>
      </c>
      <c r="H674" s="10">
        <f t="shared" si="119"/>
        <v>1187.27</v>
      </c>
      <c r="I674" s="11">
        <v>17868.38</v>
      </c>
      <c r="J674" s="10">
        <f t="shared" si="120"/>
        <v>1245.6099999999999</v>
      </c>
      <c r="K674" s="11">
        <f t="shared" si="121"/>
        <v>18746.43</v>
      </c>
      <c r="L674" s="34"/>
    </row>
    <row r="675" spans="1:12" customFormat="1" ht="31.5" x14ac:dyDescent="0.25">
      <c r="A675" s="6" t="s">
        <v>1616</v>
      </c>
      <c r="B675" s="63" t="s">
        <v>1537</v>
      </c>
      <c r="C675" s="7" t="s">
        <v>251</v>
      </c>
      <c r="D675" s="7" t="s">
        <v>1617</v>
      </c>
      <c r="E675" s="8" t="s">
        <v>1618</v>
      </c>
      <c r="F675" s="47" t="s">
        <v>1516</v>
      </c>
      <c r="G675" s="17">
        <v>1</v>
      </c>
      <c r="H675" s="10">
        <f t="shared" si="119"/>
        <v>671.39</v>
      </c>
      <c r="I675" s="11">
        <v>671.39</v>
      </c>
      <c r="J675" s="10">
        <f t="shared" si="120"/>
        <v>704.38</v>
      </c>
      <c r="K675" s="11">
        <f t="shared" si="121"/>
        <v>704.38</v>
      </c>
      <c r="L675" s="34"/>
    </row>
    <row r="676" spans="1:12" customFormat="1" ht="31.5" x14ac:dyDescent="0.25">
      <c r="A676" s="6" t="s">
        <v>1619</v>
      </c>
      <c r="B676" s="63" t="s">
        <v>1537</v>
      </c>
      <c r="C676" s="7" t="s">
        <v>258</v>
      </c>
      <c r="D676" s="7" t="s">
        <v>1620</v>
      </c>
      <c r="E676" s="8" t="s">
        <v>1621</v>
      </c>
      <c r="F676" s="47" t="s">
        <v>453</v>
      </c>
      <c r="G676" s="16">
        <v>0.1</v>
      </c>
      <c r="H676" s="10">
        <f t="shared" si="119"/>
        <v>97461.8</v>
      </c>
      <c r="I676" s="11">
        <v>9746.18</v>
      </c>
      <c r="J676" s="10">
        <f t="shared" si="120"/>
        <v>102251.11</v>
      </c>
      <c r="K676" s="11">
        <f t="shared" si="121"/>
        <v>10225.11</v>
      </c>
      <c r="L676" s="34"/>
    </row>
    <row r="677" spans="1:12" customFormat="1" ht="63" x14ac:dyDescent="0.25">
      <c r="A677" s="6" t="s">
        <v>1622</v>
      </c>
      <c r="B677" s="63" t="s">
        <v>1537</v>
      </c>
      <c r="C677" s="7" t="s">
        <v>260</v>
      </c>
      <c r="D677" s="7" t="s">
        <v>1623</v>
      </c>
      <c r="E677" s="8" t="s">
        <v>1624</v>
      </c>
      <c r="F677" s="47" t="s">
        <v>458</v>
      </c>
      <c r="G677" s="15">
        <v>10.07</v>
      </c>
      <c r="H677" s="10">
        <f t="shared" si="119"/>
        <v>379.24</v>
      </c>
      <c r="I677" s="11">
        <v>3818.96</v>
      </c>
      <c r="J677" s="10">
        <f t="shared" si="120"/>
        <v>397.88</v>
      </c>
      <c r="K677" s="11">
        <f t="shared" si="121"/>
        <v>4006.65</v>
      </c>
      <c r="L677" s="34"/>
    </row>
    <row r="678" spans="1:12" customFormat="1" ht="31.5" x14ac:dyDescent="0.25">
      <c r="A678" s="6" t="s">
        <v>1625</v>
      </c>
      <c r="B678" s="63" t="s">
        <v>1537</v>
      </c>
      <c r="C678" s="7" t="s">
        <v>269</v>
      </c>
      <c r="D678" s="7" t="s">
        <v>1626</v>
      </c>
      <c r="E678" s="8" t="s">
        <v>1627</v>
      </c>
      <c r="F678" s="47" t="s">
        <v>453</v>
      </c>
      <c r="G678" s="15">
        <v>0.45</v>
      </c>
      <c r="H678" s="10">
        <f t="shared" si="119"/>
        <v>87140.33</v>
      </c>
      <c r="I678" s="11">
        <v>39213.15</v>
      </c>
      <c r="J678" s="10">
        <f t="shared" si="120"/>
        <v>91422.44</v>
      </c>
      <c r="K678" s="11">
        <f t="shared" si="121"/>
        <v>41140.1</v>
      </c>
      <c r="L678" s="34"/>
    </row>
    <row r="679" spans="1:12" customFormat="1" ht="63" x14ac:dyDescent="0.25">
      <c r="A679" s="6" t="s">
        <v>1628</v>
      </c>
      <c r="B679" s="63" t="s">
        <v>1537</v>
      </c>
      <c r="C679" s="7" t="s">
        <v>271</v>
      </c>
      <c r="D679" s="7" t="s">
        <v>1629</v>
      </c>
      <c r="E679" s="8" t="s">
        <v>1630</v>
      </c>
      <c r="F679" s="47" t="s">
        <v>458</v>
      </c>
      <c r="G679" s="15">
        <v>45.41</v>
      </c>
      <c r="H679" s="10">
        <f t="shared" si="119"/>
        <v>222.35</v>
      </c>
      <c r="I679" s="11">
        <v>10097.08</v>
      </c>
      <c r="J679" s="10">
        <f t="shared" si="120"/>
        <v>233.28</v>
      </c>
      <c r="K679" s="11">
        <f t="shared" si="121"/>
        <v>10593.24</v>
      </c>
      <c r="L679" s="34"/>
    </row>
    <row r="680" spans="1:12" customFormat="1" ht="31.5" x14ac:dyDescent="0.25">
      <c r="A680" s="6" t="s">
        <v>1631</v>
      </c>
      <c r="B680" s="63" t="s">
        <v>1537</v>
      </c>
      <c r="C680" s="7" t="s">
        <v>273</v>
      </c>
      <c r="D680" s="7" t="s">
        <v>1632</v>
      </c>
      <c r="E680" s="8" t="s">
        <v>1633</v>
      </c>
      <c r="F680" s="47" t="s">
        <v>1516</v>
      </c>
      <c r="G680" s="16">
        <v>2.5</v>
      </c>
      <c r="H680" s="10">
        <f t="shared" si="119"/>
        <v>367.96</v>
      </c>
      <c r="I680" s="11">
        <v>919.89</v>
      </c>
      <c r="J680" s="10">
        <f t="shared" si="120"/>
        <v>386.04</v>
      </c>
      <c r="K680" s="11">
        <f t="shared" si="121"/>
        <v>965.1</v>
      </c>
      <c r="L680" s="34"/>
    </row>
    <row r="681" spans="1:12" customFormat="1" ht="31.5" x14ac:dyDescent="0.25">
      <c r="A681" s="6" t="s">
        <v>1634</v>
      </c>
      <c r="B681" s="63" t="s">
        <v>1537</v>
      </c>
      <c r="C681" s="7" t="s">
        <v>282</v>
      </c>
      <c r="D681" s="7" t="s">
        <v>1635</v>
      </c>
      <c r="E681" s="8" t="s">
        <v>1636</v>
      </c>
      <c r="F681" s="47" t="s">
        <v>453</v>
      </c>
      <c r="G681" s="16">
        <v>0.3</v>
      </c>
      <c r="H681" s="10">
        <f t="shared" si="119"/>
        <v>99868.67</v>
      </c>
      <c r="I681" s="11">
        <v>29960.6</v>
      </c>
      <c r="J681" s="10">
        <f t="shared" si="120"/>
        <v>104776.26</v>
      </c>
      <c r="K681" s="11">
        <f t="shared" si="121"/>
        <v>31432.880000000001</v>
      </c>
      <c r="L681" s="34"/>
    </row>
    <row r="682" spans="1:12" customFormat="1" ht="63" x14ac:dyDescent="0.25">
      <c r="A682" s="6" t="s">
        <v>1637</v>
      </c>
      <c r="B682" s="63" t="s">
        <v>1537</v>
      </c>
      <c r="C682" s="7" t="s">
        <v>284</v>
      </c>
      <c r="D682" s="7" t="s">
        <v>1638</v>
      </c>
      <c r="E682" s="8" t="s">
        <v>1639</v>
      </c>
      <c r="F682" s="47" t="s">
        <v>458</v>
      </c>
      <c r="G682" s="15">
        <v>30.36</v>
      </c>
      <c r="H682" s="10">
        <f t="shared" si="119"/>
        <v>144.80000000000001</v>
      </c>
      <c r="I682" s="11">
        <v>4395.9799999999996</v>
      </c>
      <c r="J682" s="10">
        <f t="shared" si="120"/>
        <v>151.91999999999999</v>
      </c>
      <c r="K682" s="11">
        <f t="shared" si="121"/>
        <v>4612.29</v>
      </c>
      <c r="L682" s="34"/>
    </row>
    <row r="683" spans="1:12" customFormat="1" ht="31.5" x14ac:dyDescent="0.25">
      <c r="A683" s="6" t="s">
        <v>1640</v>
      </c>
      <c r="B683" s="63" t="s">
        <v>1537</v>
      </c>
      <c r="C683" s="7" t="s">
        <v>301</v>
      </c>
      <c r="D683" s="7" t="s">
        <v>1641</v>
      </c>
      <c r="E683" s="8" t="s">
        <v>1642</v>
      </c>
      <c r="F683" s="47" t="s">
        <v>453</v>
      </c>
      <c r="G683" s="16">
        <v>0.4</v>
      </c>
      <c r="H683" s="10">
        <f t="shared" si="119"/>
        <v>111231.75</v>
      </c>
      <c r="I683" s="11">
        <v>44492.7</v>
      </c>
      <c r="J683" s="10">
        <f t="shared" si="120"/>
        <v>116697.72</v>
      </c>
      <c r="K683" s="11">
        <f t="shared" si="121"/>
        <v>46679.09</v>
      </c>
      <c r="L683" s="34"/>
    </row>
    <row r="684" spans="1:12" customFormat="1" ht="63" x14ac:dyDescent="0.25">
      <c r="A684" s="6" t="s">
        <v>1643</v>
      </c>
      <c r="B684" s="63" t="s">
        <v>1537</v>
      </c>
      <c r="C684" s="7" t="s">
        <v>302</v>
      </c>
      <c r="D684" s="7" t="s">
        <v>1644</v>
      </c>
      <c r="E684" s="8" t="s">
        <v>1645</v>
      </c>
      <c r="F684" s="47" t="s">
        <v>458</v>
      </c>
      <c r="G684" s="15">
        <v>40.44</v>
      </c>
      <c r="H684" s="10">
        <f t="shared" si="119"/>
        <v>97.42</v>
      </c>
      <c r="I684" s="11">
        <v>3939.47</v>
      </c>
      <c r="J684" s="10">
        <f t="shared" si="120"/>
        <v>102.21</v>
      </c>
      <c r="K684" s="11">
        <f t="shared" si="121"/>
        <v>4133.37</v>
      </c>
      <c r="L684" s="34"/>
    </row>
    <row r="685" spans="1:12" customFormat="1" ht="31.5" x14ac:dyDescent="0.25">
      <c r="A685" s="6" t="s">
        <v>1646</v>
      </c>
      <c r="B685" s="63" t="s">
        <v>1537</v>
      </c>
      <c r="C685" s="7" t="s">
        <v>303</v>
      </c>
      <c r="D685" s="7" t="s">
        <v>1647</v>
      </c>
      <c r="E685" s="8" t="s">
        <v>1648</v>
      </c>
      <c r="F685" s="47" t="s">
        <v>1516</v>
      </c>
      <c r="G685" s="16">
        <v>1.5</v>
      </c>
      <c r="H685" s="10">
        <f t="shared" si="119"/>
        <v>303.75</v>
      </c>
      <c r="I685" s="11">
        <v>455.62</v>
      </c>
      <c r="J685" s="10">
        <f t="shared" si="120"/>
        <v>318.68</v>
      </c>
      <c r="K685" s="11">
        <f t="shared" si="121"/>
        <v>478.02</v>
      </c>
      <c r="L685" s="34"/>
    </row>
    <row r="686" spans="1:12" customFormat="1" ht="31.5" x14ac:dyDescent="0.25">
      <c r="A686" s="6" t="s">
        <v>1649</v>
      </c>
      <c r="B686" s="63" t="s">
        <v>1537</v>
      </c>
      <c r="C686" s="7" t="s">
        <v>305</v>
      </c>
      <c r="D686" s="7" t="s">
        <v>1650</v>
      </c>
      <c r="E686" s="8" t="s">
        <v>1651</v>
      </c>
      <c r="F686" s="47" t="s">
        <v>453</v>
      </c>
      <c r="G686" s="16">
        <v>15.8</v>
      </c>
      <c r="H686" s="10">
        <f t="shared" si="119"/>
        <v>140103.03</v>
      </c>
      <c r="I686" s="11">
        <v>2213627.9300000002</v>
      </c>
      <c r="J686" s="10">
        <f t="shared" si="120"/>
        <v>146987.75</v>
      </c>
      <c r="K686" s="11">
        <f t="shared" si="121"/>
        <v>2322406.4500000002</v>
      </c>
      <c r="L686" s="34"/>
    </row>
    <row r="687" spans="1:12" customFormat="1" ht="63" x14ac:dyDescent="0.25">
      <c r="A687" s="6" t="s">
        <v>1652</v>
      </c>
      <c r="B687" s="63" t="s">
        <v>1537</v>
      </c>
      <c r="C687" s="7" t="s">
        <v>309</v>
      </c>
      <c r="D687" s="7" t="s">
        <v>1653</v>
      </c>
      <c r="E687" s="8" t="s">
        <v>1654</v>
      </c>
      <c r="F687" s="47" t="s">
        <v>458</v>
      </c>
      <c r="G687" s="17">
        <v>1588</v>
      </c>
      <c r="H687" s="10">
        <f t="shared" si="119"/>
        <v>45.22</v>
      </c>
      <c r="I687" s="11">
        <v>71806.179999999993</v>
      </c>
      <c r="J687" s="10">
        <f t="shared" si="120"/>
        <v>47.44</v>
      </c>
      <c r="K687" s="11">
        <f t="shared" si="121"/>
        <v>75334.720000000001</v>
      </c>
      <c r="L687" s="34"/>
    </row>
    <row r="688" spans="1:12" customFormat="1" ht="31.5" x14ac:dyDescent="0.25">
      <c r="A688" s="6" t="s">
        <v>1655</v>
      </c>
      <c r="B688" s="63" t="s">
        <v>1537</v>
      </c>
      <c r="C688" s="7" t="s">
        <v>312</v>
      </c>
      <c r="D688" s="7" t="s">
        <v>1656</v>
      </c>
      <c r="E688" s="8" t="s">
        <v>1657</v>
      </c>
      <c r="F688" s="47" t="s">
        <v>1516</v>
      </c>
      <c r="G688" s="17">
        <v>41</v>
      </c>
      <c r="H688" s="10">
        <f t="shared" si="119"/>
        <v>240.84</v>
      </c>
      <c r="I688" s="11">
        <v>9874.24</v>
      </c>
      <c r="J688" s="10">
        <f t="shared" si="120"/>
        <v>252.67</v>
      </c>
      <c r="K688" s="11">
        <f t="shared" si="121"/>
        <v>10359.469999999999</v>
      </c>
      <c r="L688" s="34"/>
    </row>
    <row r="689" spans="1:12" customFormat="1" ht="31.5" x14ac:dyDescent="0.25">
      <c r="A689" s="6" t="s">
        <v>1658</v>
      </c>
      <c r="B689" s="63" t="s">
        <v>1537</v>
      </c>
      <c r="C689" s="7" t="s">
        <v>324</v>
      </c>
      <c r="D689" s="7" t="s">
        <v>1659</v>
      </c>
      <c r="E689" s="8" t="s">
        <v>1660</v>
      </c>
      <c r="F689" s="47" t="s">
        <v>22</v>
      </c>
      <c r="G689" s="14">
        <v>0.63600000000000001</v>
      </c>
      <c r="H689" s="10">
        <f t="shared" si="119"/>
        <v>26729.42</v>
      </c>
      <c r="I689" s="11">
        <v>16999.91</v>
      </c>
      <c r="J689" s="10">
        <f t="shared" si="120"/>
        <v>28042.91</v>
      </c>
      <c r="K689" s="11">
        <f t="shared" si="121"/>
        <v>17835.29</v>
      </c>
      <c r="L689" s="34"/>
    </row>
    <row r="690" spans="1:12" customFormat="1" ht="31.5" x14ac:dyDescent="0.25">
      <c r="A690" s="6" t="s">
        <v>1661</v>
      </c>
      <c r="B690" s="63" t="s">
        <v>1537</v>
      </c>
      <c r="C690" s="7" t="s">
        <v>328</v>
      </c>
      <c r="D690" s="7" t="s">
        <v>1662</v>
      </c>
      <c r="E690" s="8" t="s">
        <v>1663</v>
      </c>
      <c r="F690" s="47" t="s">
        <v>458</v>
      </c>
      <c r="G690" s="17">
        <v>15</v>
      </c>
      <c r="H690" s="10">
        <f t="shared" si="119"/>
        <v>666.18</v>
      </c>
      <c r="I690" s="11">
        <v>9992.69</v>
      </c>
      <c r="J690" s="10">
        <f t="shared" si="120"/>
        <v>698.92</v>
      </c>
      <c r="K690" s="11">
        <f t="shared" si="121"/>
        <v>10483.799999999999</v>
      </c>
      <c r="L690" s="34"/>
    </row>
    <row r="691" spans="1:12" customFormat="1" ht="31.5" x14ac:dyDescent="0.25">
      <c r="A691" s="6" t="s">
        <v>1664</v>
      </c>
      <c r="B691" s="63" t="s">
        <v>1537</v>
      </c>
      <c r="C691" s="7" t="s">
        <v>330</v>
      </c>
      <c r="D691" s="7" t="s">
        <v>1665</v>
      </c>
      <c r="E691" s="8" t="s">
        <v>1666</v>
      </c>
      <c r="F691" s="47" t="s">
        <v>458</v>
      </c>
      <c r="G691" s="17">
        <v>10</v>
      </c>
      <c r="H691" s="10">
        <f t="shared" si="119"/>
        <v>545.57000000000005</v>
      </c>
      <c r="I691" s="11">
        <v>5455.65</v>
      </c>
      <c r="J691" s="10">
        <f t="shared" si="120"/>
        <v>572.38</v>
      </c>
      <c r="K691" s="11">
        <f t="shared" si="121"/>
        <v>5723.8</v>
      </c>
      <c r="L691" s="34"/>
    </row>
    <row r="692" spans="1:12" customFormat="1" ht="31.5" x14ac:dyDescent="0.25">
      <c r="A692" s="6" t="s">
        <v>1667</v>
      </c>
      <c r="B692" s="63" t="s">
        <v>1537</v>
      </c>
      <c r="C692" s="7" t="s">
        <v>332</v>
      </c>
      <c r="D692" s="7" t="s">
        <v>1668</v>
      </c>
      <c r="E692" s="8" t="s">
        <v>1669</v>
      </c>
      <c r="F692" s="47" t="s">
        <v>458</v>
      </c>
      <c r="G692" s="17">
        <v>45</v>
      </c>
      <c r="H692" s="10">
        <f t="shared" si="119"/>
        <v>513.91</v>
      </c>
      <c r="I692" s="11">
        <v>23126.06</v>
      </c>
      <c r="J692" s="10">
        <f t="shared" si="120"/>
        <v>539.16</v>
      </c>
      <c r="K692" s="11">
        <f t="shared" si="121"/>
        <v>24262.2</v>
      </c>
      <c r="L692" s="34"/>
    </row>
    <row r="693" spans="1:12" customFormat="1" ht="47.25" x14ac:dyDescent="0.25">
      <c r="A693" s="6" t="s">
        <v>1670</v>
      </c>
      <c r="B693" s="63" t="s">
        <v>1537</v>
      </c>
      <c r="C693" s="7" t="s">
        <v>333</v>
      </c>
      <c r="D693" s="7" t="s">
        <v>1671</v>
      </c>
      <c r="E693" s="8" t="s">
        <v>1672</v>
      </c>
      <c r="F693" s="47" t="s">
        <v>458</v>
      </c>
      <c r="G693" s="17">
        <v>40</v>
      </c>
      <c r="H693" s="10">
        <f t="shared" si="119"/>
        <v>456.8</v>
      </c>
      <c r="I693" s="11">
        <v>18272</v>
      </c>
      <c r="J693" s="10">
        <f t="shared" si="120"/>
        <v>479.25</v>
      </c>
      <c r="K693" s="11">
        <f t="shared" si="121"/>
        <v>19170</v>
      </c>
      <c r="L693" s="34"/>
    </row>
    <row r="694" spans="1:12" customFormat="1" ht="47.25" x14ac:dyDescent="0.25">
      <c r="A694" s="6" t="s">
        <v>1673</v>
      </c>
      <c r="B694" s="63" t="s">
        <v>1537</v>
      </c>
      <c r="C694" s="7" t="s">
        <v>336</v>
      </c>
      <c r="D694" s="7" t="s">
        <v>1674</v>
      </c>
      <c r="E694" s="8" t="s">
        <v>1675</v>
      </c>
      <c r="F694" s="47" t="s">
        <v>458</v>
      </c>
      <c r="G694" s="17">
        <v>10</v>
      </c>
      <c r="H694" s="10">
        <f t="shared" si="119"/>
        <v>412.37</v>
      </c>
      <c r="I694" s="11">
        <v>4123.6899999999996</v>
      </c>
      <c r="J694" s="10">
        <f t="shared" si="120"/>
        <v>432.63</v>
      </c>
      <c r="K694" s="11">
        <f t="shared" si="121"/>
        <v>4326.3</v>
      </c>
      <c r="L694" s="34"/>
    </row>
    <row r="695" spans="1:12" customFormat="1" ht="47.25" x14ac:dyDescent="0.25">
      <c r="A695" s="6" t="s">
        <v>1676</v>
      </c>
      <c r="B695" s="63" t="s">
        <v>1537</v>
      </c>
      <c r="C695" s="7" t="s">
        <v>338</v>
      </c>
      <c r="D695" s="7" t="s">
        <v>1677</v>
      </c>
      <c r="E695" s="8" t="s">
        <v>1678</v>
      </c>
      <c r="F695" s="47" t="s">
        <v>458</v>
      </c>
      <c r="G695" s="17">
        <v>30</v>
      </c>
      <c r="H695" s="10">
        <f t="shared" si="119"/>
        <v>501.13</v>
      </c>
      <c r="I695" s="11">
        <v>15034</v>
      </c>
      <c r="J695" s="10">
        <f t="shared" si="120"/>
        <v>525.76</v>
      </c>
      <c r="K695" s="11">
        <f t="shared" si="121"/>
        <v>15772.8</v>
      </c>
      <c r="L695" s="34"/>
    </row>
    <row r="696" spans="1:12" customFormat="1" ht="15.75" x14ac:dyDescent="0.25">
      <c r="A696" s="6" t="s">
        <v>1679</v>
      </c>
      <c r="B696" s="63" t="s">
        <v>1537</v>
      </c>
      <c r="C696" s="7" t="s">
        <v>343</v>
      </c>
      <c r="D696" s="7" t="s">
        <v>1680</v>
      </c>
      <c r="E696" s="8" t="s">
        <v>1681</v>
      </c>
      <c r="F696" s="47" t="s">
        <v>458</v>
      </c>
      <c r="G696" s="17">
        <v>1595</v>
      </c>
      <c r="H696" s="10">
        <f t="shared" si="119"/>
        <v>75.69</v>
      </c>
      <c r="I696" s="11">
        <v>120727.15</v>
      </c>
      <c r="J696" s="10">
        <f t="shared" si="120"/>
        <v>79.41</v>
      </c>
      <c r="K696" s="11">
        <f t="shared" si="121"/>
        <v>126658.95</v>
      </c>
      <c r="L696" s="34"/>
    </row>
    <row r="697" spans="1:12" customFormat="1" ht="31.5" x14ac:dyDescent="0.25">
      <c r="A697" s="6" t="s">
        <v>1682</v>
      </c>
      <c r="B697" s="63" t="s">
        <v>1537</v>
      </c>
      <c r="C697" s="7" t="s">
        <v>358</v>
      </c>
      <c r="D697" s="7" t="s">
        <v>1683</v>
      </c>
      <c r="E697" s="8" t="s">
        <v>1684</v>
      </c>
      <c r="F697" s="47" t="s">
        <v>453</v>
      </c>
      <c r="G697" s="15">
        <v>0.05</v>
      </c>
      <c r="H697" s="10">
        <f t="shared" si="119"/>
        <v>240003.6</v>
      </c>
      <c r="I697" s="11">
        <v>12000.18</v>
      </c>
      <c r="J697" s="10">
        <f t="shared" si="120"/>
        <v>251797.48</v>
      </c>
      <c r="K697" s="11">
        <f t="shared" si="121"/>
        <v>12589.87</v>
      </c>
      <c r="L697" s="34"/>
    </row>
    <row r="698" spans="1:12" customFormat="1" ht="15.75" x14ac:dyDescent="0.25">
      <c r="A698" s="6" t="s">
        <v>1685</v>
      </c>
      <c r="B698" s="63" t="s">
        <v>1537</v>
      </c>
      <c r="C698" s="7" t="s">
        <v>360</v>
      </c>
      <c r="D698" s="7" t="s">
        <v>1686</v>
      </c>
      <c r="E698" s="8" t="s">
        <v>1687</v>
      </c>
      <c r="F698" s="47" t="s">
        <v>458</v>
      </c>
      <c r="G698" s="15">
        <v>4.87</v>
      </c>
      <c r="H698" s="10">
        <f t="shared" si="119"/>
        <v>129.24</v>
      </c>
      <c r="I698" s="11">
        <v>629.4</v>
      </c>
      <c r="J698" s="10">
        <f t="shared" si="120"/>
        <v>135.59</v>
      </c>
      <c r="K698" s="11">
        <f t="shared" si="121"/>
        <v>660.32</v>
      </c>
      <c r="L698" s="34"/>
    </row>
    <row r="699" spans="1:12" customFormat="1" ht="31.5" x14ac:dyDescent="0.25">
      <c r="A699" s="6" t="s">
        <v>1688</v>
      </c>
      <c r="B699" s="63" t="s">
        <v>1537</v>
      </c>
      <c r="C699" s="7" t="s">
        <v>376</v>
      </c>
      <c r="D699" s="7" t="s">
        <v>1689</v>
      </c>
      <c r="E699" s="8" t="s">
        <v>1690</v>
      </c>
      <c r="F699" s="47" t="s">
        <v>448</v>
      </c>
      <c r="G699" s="17">
        <v>2</v>
      </c>
      <c r="H699" s="10">
        <f t="shared" si="119"/>
        <v>2556.4499999999998</v>
      </c>
      <c r="I699" s="11">
        <v>5112.8900000000003</v>
      </c>
      <c r="J699" s="10">
        <f t="shared" si="120"/>
        <v>2682.08</v>
      </c>
      <c r="K699" s="11">
        <f t="shared" si="121"/>
        <v>5364.16</v>
      </c>
      <c r="L699" s="34"/>
    </row>
    <row r="700" spans="1:12" customFormat="1" ht="31.5" x14ac:dyDescent="0.25">
      <c r="A700" s="6" t="s">
        <v>1691</v>
      </c>
      <c r="B700" s="63" t="s">
        <v>1537</v>
      </c>
      <c r="C700" s="7" t="s">
        <v>385</v>
      </c>
      <c r="D700" s="7" t="s">
        <v>1692</v>
      </c>
      <c r="E700" s="8" t="s">
        <v>1693</v>
      </c>
      <c r="F700" s="47" t="s">
        <v>448</v>
      </c>
      <c r="G700" s="17">
        <v>72</v>
      </c>
      <c r="H700" s="10">
        <f t="shared" si="119"/>
        <v>376.38</v>
      </c>
      <c r="I700" s="11">
        <v>27099.360000000001</v>
      </c>
      <c r="J700" s="10">
        <f t="shared" si="120"/>
        <v>394.88</v>
      </c>
      <c r="K700" s="11">
        <f t="shared" si="121"/>
        <v>28431.360000000001</v>
      </c>
      <c r="L700" s="34"/>
    </row>
    <row r="701" spans="1:12" customFormat="1" ht="31.5" x14ac:dyDescent="0.25">
      <c r="A701" s="6" t="s">
        <v>1694</v>
      </c>
      <c r="B701" s="63" t="s">
        <v>1537</v>
      </c>
      <c r="C701" s="7" t="s">
        <v>406</v>
      </c>
      <c r="D701" s="7" t="s">
        <v>1695</v>
      </c>
      <c r="E701" s="8" t="s">
        <v>1696</v>
      </c>
      <c r="F701" s="47" t="s">
        <v>443</v>
      </c>
      <c r="G701" s="15">
        <v>0.09</v>
      </c>
      <c r="H701" s="10">
        <f t="shared" si="119"/>
        <v>51059.89</v>
      </c>
      <c r="I701" s="11">
        <v>4595.3900000000003</v>
      </c>
      <c r="J701" s="10">
        <f t="shared" si="120"/>
        <v>53568.99</v>
      </c>
      <c r="K701" s="11">
        <f t="shared" si="121"/>
        <v>4821.21</v>
      </c>
      <c r="L701" s="34"/>
    </row>
    <row r="702" spans="1:12" customFormat="1" ht="15.75" x14ac:dyDescent="0.25">
      <c r="A702" s="6" t="s">
        <v>1697</v>
      </c>
      <c r="B702" s="63" t="s">
        <v>1537</v>
      </c>
      <c r="C702" s="7" t="s">
        <v>408</v>
      </c>
      <c r="D702" s="7" t="s">
        <v>1698</v>
      </c>
      <c r="E702" s="8" t="s">
        <v>1699</v>
      </c>
      <c r="F702" s="47" t="s">
        <v>1516</v>
      </c>
      <c r="G702" s="16">
        <v>0.9</v>
      </c>
      <c r="H702" s="10">
        <f t="shared" si="119"/>
        <v>1734.01</v>
      </c>
      <c r="I702" s="11">
        <v>1560.61</v>
      </c>
      <c r="J702" s="10">
        <f t="shared" si="120"/>
        <v>1819.22</v>
      </c>
      <c r="K702" s="11">
        <f t="shared" si="121"/>
        <v>1637.3</v>
      </c>
      <c r="L702" s="34"/>
    </row>
    <row r="703" spans="1:12" customFormat="1" ht="15.75" x14ac:dyDescent="0.25">
      <c r="A703" s="6" t="s">
        <v>1700</v>
      </c>
      <c r="B703" s="63" t="s">
        <v>1537</v>
      </c>
      <c r="C703" s="7" t="s">
        <v>410</v>
      </c>
      <c r="D703" s="7" t="s">
        <v>1701</v>
      </c>
      <c r="E703" s="8" t="s">
        <v>1702</v>
      </c>
      <c r="F703" s="47" t="s">
        <v>1516</v>
      </c>
      <c r="G703" s="16">
        <v>28.8</v>
      </c>
      <c r="H703" s="10">
        <f t="shared" si="119"/>
        <v>56.52</v>
      </c>
      <c r="I703" s="11">
        <v>1627.85</v>
      </c>
      <c r="J703" s="10">
        <f t="shared" si="120"/>
        <v>59.3</v>
      </c>
      <c r="K703" s="11">
        <f t="shared" si="121"/>
        <v>1707.84</v>
      </c>
      <c r="L703" s="34"/>
    </row>
    <row r="704" spans="1:12" customFormat="1" ht="30" customHeight="1" x14ac:dyDescent="0.25">
      <c r="A704" s="18" t="s">
        <v>216</v>
      </c>
      <c r="B704" s="261"/>
      <c r="C704" s="261"/>
      <c r="D704" s="261"/>
      <c r="E704" s="19" t="s">
        <v>1703</v>
      </c>
      <c r="F704" s="20"/>
      <c r="G704" s="21"/>
      <c r="H704" s="22"/>
      <c r="I704" s="11"/>
      <c r="J704" s="22"/>
      <c r="K704" s="22"/>
      <c r="L704" s="34"/>
    </row>
    <row r="705" spans="1:12" customFormat="1" ht="31.5" x14ac:dyDescent="0.25">
      <c r="A705" s="6" t="s">
        <v>217</v>
      </c>
      <c r="B705" s="63" t="s">
        <v>1537</v>
      </c>
      <c r="C705" s="7" t="s">
        <v>417</v>
      </c>
      <c r="D705" s="7" t="s">
        <v>1577</v>
      </c>
      <c r="E705" s="8" t="s">
        <v>1578</v>
      </c>
      <c r="F705" s="47" t="s">
        <v>448</v>
      </c>
      <c r="G705" s="17">
        <v>72</v>
      </c>
      <c r="H705" s="10">
        <f t="shared" si="119"/>
        <v>350.34</v>
      </c>
      <c r="I705" s="11">
        <v>25224.57</v>
      </c>
      <c r="J705" s="10">
        <f t="shared" si="120"/>
        <v>367.56</v>
      </c>
      <c r="K705" s="11">
        <f t="shared" si="121"/>
        <v>26464.32</v>
      </c>
      <c r="L705" s="34"/>
    </row>
    <row r="706" spans="1:12" customFormat="1" ht="15.75" x14ac:dyDescent="0.25">
      <c r="A706" s="6" t="s">
        <v>218</v>
      </c>
      <c r="B706" s="63" t="s">
        <v>1537</v>
      </c>
      <c r="C706" s="7" t="s">
        <v>428</v>
      </c>
      <c r="D706" s="7" t="s">
        <v>1704</v>
      </c>
      <c r="E706" s="8" t="s">
        <v>1705</v>
      </c>
      <c r="F706" s="47" t="s">
        <v>1516</v>
      </c>
      <c r="G706" s="16">
        <v>21.8</v>
      </c>
      <c r="H706" s="10">
        <f t="shared" si="119"/>
        <v>9823.56</v>
      </c>
      <c r="I706" s="11">
        <v>214153.64</v>
      </c>
      <c r="J706" s="10">
        <f t="shared" si="120"/>
        <v>10306.290000000001</v>
      </c>
      <c r="K706" s="11">
        <f t="shared" si="121"/>
        <v>224677.12</v>
      </c>
      <c r="L706" s="34"/>
    </row>
    <row r="707" spans="1:12" customFormat="1" ht="47.25" x14ac:dyDescent="0.25">
      <c r="A707" s="6" t="s">
        <v>219</v>
      </c>
      <c r="B707" s="63" t="s">
        <v>1537</v>
      </c>
      <c r="C707" s="7" t="s">
        <v>430</v>
      </c>
      <c r="D707" s="7" t="s">
        <v>1706</v>
      </c>
      <c r="E707" s="8" t="s">
        <v>1707</v>
      </c>
      <c r="F707" s="47" t="s">
        <v>1019</v>
      </c>
      <c r="G707" s="17">
        <v>73</v>
      </c>
      <c r="H707" s="10">
        <f t="shared" si="119"/>
        <v>2482.08</v>
      </c>
      <c r="I707" s="11">
        <v>181191.48</v>
      </c>
      <c r="J707" s="10">
        <f t="shared" si="120"/>
        <v>2604.0500000000002</v>
      </c>
      <c r="K707" s="11">
        <f t="shared" si="121"/>
        <v>190095.65</v>
      </c>
      <c r="L707" s="34"/>
    </row>
    <row r="708" spans="1:12" customFormat="1" ht="31.5" x14ac:dyDescent="0.25">
      <c r="A708" s="6" t="s">
        <v>1708</v>
      </c>
      <c r="B708" s="63" t="s">
        <v>1537</v>
      </c>
      <c r="C708" s="7" t="s">
        <v>432</v>
      </c>
      <c r="D708" s="7" t="s">
        <v>1709</v>
      </c>
      <c r="E708" s="8" t="s">
        <v>1710</v>
      </c>
      <c r="F708" s="47" t="s">
        <v>448</v>
      </c>
      <c r="G708" s="17">
        <v>72</v>
      </c>
      <c r="H708" s="10">
        <f t="shared" si="119"/>
        <v>1151.8800000000001</v>
      </c>
      <c r="I708" s="11">
        <v>82935.320000000007</v>
      </c>
      <c r="J708" s="10">
        <f t="shared" si="120"/>
        <v>1208.48</v>
      </c>
      <c r="K708" s="11">
        <f t="shared" si="121"/>
        <v>87010.559999999998</v>
      </c>
      <c r="L708" s="34"/>
    </row>
    <row r="709" spans="1:12" customFormat="1" ht="31.5" x14ac:dyDescent="0.25">
      <c r="A709" s="6" t="s">
        <v>1711</v>
      </c>
      <c r="B709" s="63" t="s">
        <v>1537</v>
      </c>
      <c r="C709" s="7" t="s">
        <v>434</v>
      </c>
      <c r="D709" s="7" t="s">
        <v>1712</v>
      </c>
      <c r="E709" s="8" t="s">
        <v>1713</v>
      </c>
      <c r="F709" s="47" t="s">
        <v>1019</v>
      </c>
      <c r="G709" s="17">
        <v>71</v>
      </c>
      <c r="H709" s="10">
        <f t="shared" si="119"/>
        <v>856.88</v>
      </c>
      <c r="I709" s="11">
        <v>60838.559999999998</v>
      </c>
      <c r="J709" s="10">
        <f t="shared" si="120"/>
        <v>898.99</v>
      </c>
      <c r="K709" s="11">
        <f t="shared" si="121"/>
        <v>63828.29</v>
      </c>
      <c r="L709" s="34"/>
    </row>
    <row r="710" spans="1:12" customFormat="1" ht="63" x14ac:dyDescent="0.25">
      <c r="A710" s="6" t="s">
        <v>1714</v>
      </c>
      <c r="B710" s="63" t="s">
        <v>1537</v>
      </c>
      <c r="C710" s="7" t="s">
        <v>436</v>
      </c>
      <c r="D710" s="7" t="s">
        <v>1715</v>
      </c>
      <c r="E710" s="8" t="s">
        <v>1716</v>
      </c>
      <c r="F710" s="47" t="s">
        <v>1019</v>
      </c>
      <c r="G710" s="17">
        <v>2</v>
      </c>
      <c r="H710" s="10">
        <f t="shared" ref="H710:H718" si="122">ROUND(I710/G710,2)</f>
        <v>24565.27</v>
      </c>
      <c r="I710" s="11">
        <v>49130.54</v>
      </c>
      <c r="J710" s="10">
        <f t="shared" ref="J710:J718" si="123">ROUND(H710*M$17*N$17*O$17,2)</f>
        <v>25772.42</v>
      </c>
      <c r="K710" s="11">
        <f t="shared" ref="K710:K718" si="124">ROUND(J710*G710,2)</f>
        <v>51544.84</v>
      </c>
      <c r="L710" s="34"/>
    </row>
    <row r="711" spans="1:12" customFormat="1" ht="31.5" x14ac:dyDescent="0.25">
      <c r="A711" s="6" t="s">
        <v>1717</v>
      </c>
      <c r="B711" s="63" t="s">
        <v>1537</v>
      </c>
      <c r="C711" s="7" t="s">
        <v>438</v>
      </c>
      <c r="D711" s="7" t="s">
        <v>1599</v>
      </c>
      <c r="E711" s="8" t="s">
        <v>1600</v>
      </c>
      <c r="F711" s="47" t="s">
        <v>1601</v>
      </c>
      <c r="G711" s="15">
        <v>10.15</v>
      </c>
      <c r="H711" s="10">
        <f t="shared" si="122"/>
        <v>945.65</v>
      </c>
      <c r="I711" s="11">
        <v>9598.31</v>
      </c>
      <c r="J711" s="10">
        <f t="shared" si="123"/>
        <v>992.12</v>
      </c>
      <c r="K711" s="11">
        <f t="shared" si="124"/>
        <v>10070.02</v>
      </c>
      <c r="L711" s="34"/>
    </row>
    <row r="712" spans="1:12" customFormat="1" ht="31.5" x14ac:dyDescent="0.25">
      <c r="A712" s="6" t="s">
        <v>1718</v>
      </c>
      <c r="B712" s="63" t="s">
        <v>1537</v>
      </c>
      <c r="C712" s="7" t="s">
        <v>440</v>
      </c>
      <c r="D712" s="7" t="s">
        <v>1650</v>
      </c>
      <c r="E712" s="8" t="s">
        <v>1651</v>
      </c>
      <c r="F712" s="47" t="s">
        <v>453</v>
      </c>
      <c r="G712" s="17">
        <v>8</v>
      </c>
      <c r="H712" s="10">
        <f t="shared" si="122"/>
        <v>140103.04000000001</v>
      </c>
      <c r="I712" s="11">
        <v>1120824.3400000001</v>
      </c>
      <c r="J712" s="10">
        <f t="shared" si="123"/>
        <v>146987.76</v>
      </c>
      <c r="K712" s="11">
        <f t="shared" si="124"/>
        <v>1175902.08</v>
      </c>
      <c r="L712" s="34"/>
    </row>
    <row r="713" spans="1:12" customFormat="1" ht="63" x14ac:dyDescent="0.25">
      <c r="A713" s="6" t="s">
        <v>1719</v>
      </c>
      <c r="B713" s="63" t="s">
        <v>1537</v>
      </c>
      <c r="C713" s="7" t="s">
        <v>445</v>
      </c>
      <c r="D713" s="7" t="s">
        <v>1720</v>
      </c>
      <c r="E713" s="8" t="s">
        <v>1721</v>
      </c>
      <c r="F713" s="47" t="s">
        <v>458</v>
      </c>
      <c r="G713" s="17">
        <v>804</v>
      </c>
      <c r="H713" s="10">
        <f t="shared" si="122"/>
        <v>96.24</v>
      </c>
      <c r="I713" s="11">
        <v>77373.5</v>
      </c>
      <c r="J713" s="10">
        <f t="shared" si="123"/>
        <v>100.97</v>
      </c>
      <c r="K713" s="11">
        <f t="shared" si="124"/>
        <v>81179.88</v>
      </c>
      <c r="L713" s="34"/>
    </row>
    <row r="714" spans="1:12" customFormat="1" ht="15.75" x14ac:dyDescent="0.25">
      <c r="A714" s="6" t="s">
        <v>1722</v>
      </c>
      <c r="B714" s="63" t="s">
        <v>1537</v>
      </c>
      <c r="C714" s="7" t="s">
        <v>1723</v>
      </c>
      <c r="D714" s="7" t="s">
        <v>1680</v>
      </c>
      <c r="E714" s="8" t="s">
        <v>1724</v>
      </c>
      <c r="F714" s="47" t="s">
        <v>458</v>
      </c>
      <c r="G714" s="17">
        <v>800</v>
      </c>
      <c r="H714" s="10">
        <f t="shared" si="122"/>
        <v>75.69</v>
      </c>
      <c r="I714" s="11">
        <v>60552.800000000003</v>
      </c>
      <c r="J714" s="10">
        <f t="shared" si="123"/>
        <v>79.41</v>
      </c>
      <c r="K714" s="11">
        <f t="shared" si="124"/>
        <v>63528</v>
      </c>
      <c r="L714" s="34"/>
    </row>
    <row r="715" spans="1:12" customFormat="1" ht="15" customHeight="1" x14ac:dyDescent="0.25">
      <c r="A715" s="4"/>
      <c r="B715" s="64"/>
      <c r="C715" s="268" t="s">
        <v>1725</v>
      </c>
      <c r="D715" s="268"/>
      <c r="E715" s="268"/>
      <c r="F715" s="5"/>
      <c r="G715" s="5"/>
      <c r="H715" s="5"/>
      <c r="I715" s="98"/>
      <c r="J715" s="5"/>
      <c r="K715" s="5"/>
      <c r="L715" s="34"/>
    </row>
    <row r="716" spans="1:12" customFormat="1" ht="31.5" x14ac:dyDescent="0.25">
      <c r="A716" s="6" t="s">
        <v>1726</v>
      </c>
      <c r="B716" s="63" t="s">
        <v>1537</v>
      </c>
      <c r="C716" s="7" t="s">
        <v>450</v>
      </c>
      <c r="D716" s="7" t="s">
        <v>1656</v>
      </c>
      <c r="E716" s="8" t="s">
        <v>1657</v>
      </c>
      <c r="F716" s="47" t="s">
        <v>1516</v>
      </c>
      <c r="G716" s="17">
        <v>8</v>
      </c>
      <c r="H716" s="10">
        <f t="shared" si="122"/>
        <v>240.84</v>
      </c>
      <c r="I716" s="11">
        <v>1926.68</v>
      </c>
      <c r="J716" s="10">
        <f t="shared" si="123"/>
        <v>252.67</v>
      </c>
      <c r="K716" s="11">
        <f t="shared" si="124"/>
        <v>2021.36</v>
      </c>
      <c r="L716" s="34"/>
    </row>
    <row r="717" spans="1:12" customFormat="1" ht="15.75" x14ac:dyDescent="0.25">
      <c r="A717" s="6" t="s">
        <v>1727</v>
      </c>
      <c r="B717" s="63" t="s">
        <v>1537</v>
      </c>
      <c r="C717" s="7" t="s">
        <v>461</v>
      </c>
      <c r="D717" s="7" t="s">
        <v>1728</v>
      </c>
      <c r="E717" s="8" t="s">
        <v>1729</v>
      </c>
      <c r="F717" s="47" t="s">
        <v>448</v>
      </c>
      <c r="G717" s="17">
        <v>80</v>
      </c>
      <c r="H717" s="10">
        <f t="shared" si="122"/>
        <v>79.92</v>
      </c>
      <c r="I717" s="11">
        <v>6393.43</v>
      </c>
      <c r="J717" s="10">
        <f t="shared" si="123"/>
        <v>83.85</v>
      </c>
      <c r="K717" s="11">
        <f t="shared" si="124"/>
        <v>6708</v>
      </c>
      <c r="L717" s="34"/>
    </row>
    <row r="718" spans="1:12" customFormat="1" ht="15.75" x14ac:dyDescent="0.25">
      <c r="A718" s="6" t="s">
        <v>1730</v>
      </c>
      <c r="B718" s="63" t="s">
        <v>1537</v>
      </c>
      <c r="C718" s="7" t="s">
        <v>472</v>
      </c>
      <c r="D718" s="7" t="s">
        <v>1731</v>
      </c>
      <c r="E718" s="8" t="s">
        <v>1732</v>
      </c>
      <c r="F718" s="47" t="s">
        <v>443</v>
      </c>
      <c r="G718" s="16">
        <v>0.8</v>
      </c>
      <c r="H718" s="10">
        <f t="shared" si="122"/>
        <v>252.63</v>
      </c>
      <c r="I718" s="11">
        <v>202.1</v>
      </c>
      <c r="J718" s="10">
        <f t="shared" si="123"/>
        <v>265.04000000000002</v>
      </c>
      <c r="K718" s="11">
        <f t="shared" si="124"/>
        <v>212.03</v>
      </c>
      <c r="L718" s="34"/>
    </row>
    <row r="719" spans="1:12" customFormat="1" ht="22.5" customHeight="1" x14ac:dyDescent="0.25">
      <c r="A719" s="262" t="s">
        <v>4504</v>
      </c>
      <c r="B719" s="263"/>
      <c r="C719" s="263"/>
      <c r="D719" s="263"/>
      <c r="E719" s="264"/>
      <c r="F719" s="60"/>
      <c r="G719" s="60"/>
      <c r="H719" s="60"/>
      <c r="I719" s="103">
        <f>SUM(I721:I800)</f>
        <v>3834323.7899999996</v>
      </c>
      <c r="J719" s="60"/>
      <c r="K719" s="75">
        <f>SUM(K721:K800)</f>
        <v>4022156.7199999997</v>
      </c>
      <c r="L719" s="61"/>
    </row>
    <row r="720" spans="1:12" customFormat="1" ht="18.75" x14ac:dyDescent="0.25">
      <c r="A720" s="258" t="s">
        <v>4503</v>
      </c>
      <c r="B720" s="259"/>
      <c r="C720" s="259"/>
      <c r="D720" s="259"/>
      <c r="E720" s="260"/>
      <c r="F720" s="50"/>
      <c r="G720" s="51"/>
      <c r="H720" s="52"/>
      <c r="I720" s="102">
        <f>I787+I736</f>
        <v>51616.92</v>
      </c>
      <c r="J720" s="53"/>
      <c r="K720" s="54">
        <f>K787+K736</f>
        <v>53564.2</v>
      </c>
      <c r="L720" s="55"/>
    </row>
    <row r="721" spans="1:12" customFormat="1" ht="31.5" x14ac:dyDescent="0.25">
      <c r="A721" s="6" t="s">
        <v>223</v>
      </c>
      <c r="B721" s="63" t="s">
        <v>1733</v>
      </c>
      <c r="C721" s="7" t="s">
        <v>11</v>
      </c>
      <c r="D721" s="7" t="s">
        <v>1734</v>
      </c>
      <c r="E721" s="8" t="s">
        <v>1735</v>
      </c>
      <c r="F721" s="47" t="s">
        <v>453</v>
      </c>
      <c r="G721" s="16">
        <v>4.4000000000000004</v>
      </c>
      <c r="H721" s="10">
        <f t="shared" ref="H721:H784" si="125">ROUND(I721/G721,2)</f>
        <v>81833.820000000007</v>
      </c>
      <c r="I721" s="11">
        <v>360068.81</v>
      </c>
      <c r="J721" s="10">
        <f t="shared" ref="J721:J784" si="126">ROUND(H721*M$17*N$17*O$17,2)</f>
        <v>85855.17</v>
      </c>
      <c r="K721" s="11">
        <f t="shared" ref="K721:K784" si="127">ROUND(J721*G721,2)</f>
        <v>377762.75</v>
      </c>
      <c r="L721" s="34"/>
    </row>
    <row r="722" spans="1:12" customFormat="1" ht="31.5" x14ac:dyDescent="0.25">
      <c r="A722" s="6" t="s">
        <v>225</v>
      </c>
      <c r="B722" s="63" t="s">
        <v>1733</v>
      </c>
      <c r="C722" s="7" t="s">
        <v>12</v>
      </c>
      <c r="D722" s="7" t="s">
        <v>1736</v>
      </c>
      <c r="E722" s="8" t="s">
        <v>1737</v>
      </c>
      <c r="F722" s="47" t="s">
        <v>458</v>
      </c>
      <c r="G722" s="16">
        <v>439.1</v>
      </c>
      <c r="H722" s="10">
        <f t="shared" si="125"/>
        <v>102.04</v>
      </c>
      <c r="I722" s="11">
        <v>44803.76</v>
      </c>
      <c r="J722" s="10">
        <f t="shared" si="126"/>
        <v>107.05</v>
      </c>
      <c r="K722" s="11">
        <f t="shared" si="127"/>
        <v>47005.66</v>
      </c>
      <c r="L722" s="34"/>
    </row>
    <row r="723" spans="1:12" customFormat="1" ht="31.5" x14ac:dyDescent="0.25">
      <c r="A723" s="6" t="s">
        <v>227</v>
      </c>
      <c r="B723" s="63" t="s">
        <v>1733</v>
      </c>
      <c r="C723" s="7" t="s">
        <v>629</v>
      </c>
      <c r="D723" s="7" t="s">
        <v>1738</v>
      </c>
      <c r="E723" s="8" t="s">
        <v>1739</v>
      </c>
      <c r="F723" s="47" t="s">
        <v>453</v>
      </c>
      <c r="G723" s="16">
        <v>4.3</v>
      </c>
      <c r="H723" s="10">
        <f t="shared" si="125"/>
        <v>77392.61</v>
      </c>
      <c r="I723" s="11">
        <v>332788.23</v>
      </c>
      <c r="J723" s="10">
        <f t="shared" si="126"/>
        <v>81195.710000000006</v>
      </c>
      <c r="K723" s="11">
        <f t="shared" si="127"/>
        <v>349141.55</v>
      </c>
      <c r="L723" s="34"/>
    </row>
    <row r="724" spans="1:12" customFormat="1" ht="31.5" x14ac:dyDescent="0.25">
      <c r="A724" s="6" t="s">
        <v>229</v>
      </c>
      <c r="B724" s="63" t="s">
        <v>1733</v>
      </c>
      <c r="C724" s="7" t="s">
        <v>631</v>
      </c>
      <c r="D724" s="7" t="s">
        <v>1740</v>
      </c>
      <c r="E724" s="8" t="s">
        <v>1741</v>
      </c>
      <c r="F724" s="47" t="s">
        <v>458</v>
      </c>
      <c r="G724" s="15">
        <v>429.14</v>
      </c>
      <c r="H724" s="10">
        <f t="shared" si="125"/>
        <v>427.8</v>
      </c>
      <c r="I724" s="11">
        <v>183586.75</v>
      </c>
      <c r="J724" s="10">
        <f t="shared" si="126"/>
        <v>448.82</v>
      </c>
      <c r="K724" s="11">
        <f t="shared" si="127"/>
        <v>192606.61</v>
      </c>
      <c r="L724" s="34"/>
    </row>
    <row r="725" spans="1:12" customFormat="1" ht="31.5" x14ac:dyDescent="0.25">
      <c r="A725" s="6" t="s">
        <v>1742</v>
      </c>
      <c r="B725" s="63" t="s">
        <v>1733</v>
      </c>
      <c r="C725" s="7" t="s">
        <v>660</v>
      </c>
      <c r="D725" s="7" t="s">
        <v>1743</v>
      </c>
      <c r="E725" s="8" t="s">
        <v>1744</v>
      </c>
      <c r="F725" s="47" t="s">
        <v>308</v>
      </c>
      <c r="G725" s="15">
        <v>0.15</v>
      </c>
      <c r="H725" s="10">
        <f t="shared" si="125"/>
        <v>40649.599999999999</v>
      </c>
      <c r="I725" s="11">
        <v>6097.44</v>
      </c>
      <c r="J725" s="10">
        <f t="shared" si="126"/>
        <v>42647.14</v>
      </c>
      <c r="K725" s="11">
        <f t="shared" si="127"/>
        <v>6397.07</v>
      </c>
      <c r="L725" s="34"/>
    </row>
    <row r="726" spans="1:12" customFormat="1" ht="31.5" x14ac:dyDescent="0.25">
      <c r="A726" s="6" t="s">
        <v>1745</v>
      </c>
      <c r="B726" s="63" t="s">
        <v>1733</v>
      </c>
      <c r="C726" s="7" t="s">
        <v>663</v>
      </c>
      <c r="D726" s="7" t="s">
        <v>1746</v>
      </c>
      <c r="E726" s="8" t="s">
        <v>1747</v>
      </c>
      <c r="F726" s="47" t="s">
        <v>322</v>
      </c>
      <c r="G726" s="15">
        <v>17.25</v>
      </c>
      <c r="H726" s="10">
        <f t="shared" si="125"/>
        <v>47.87</v>
      </c>
      <c r="I726" s="11">
        <v>825.82</v>
      </c>
      <c r="J726" s="10">
        <f t="shared" si="126"/>
        <v>50.22</v>
      </c>
      <c r="K726" s="11">
        <f t="shared" si="127"/>
        <v>866.3</v>
      </c>
      <c r="L726" s="34"/>
    </row>
    <row r="727" spans="1:12" customFormat="1" ht="47.25" x14ac:dyDescent="0.25">
      <c r="A727" s="6" t="s">
        <v>1748</v>
      </c>
      <c r="B727" s="63" t="s">
        <v>1733</v>
      </c>
      <c r="C727" s="7" t="s">
        <v>14</v>
      </c>
      <c r="D727" s="7" t="s">
        <v>1749</v>
      </c>
      <c r="E727" s="8" t="s">
        <v>1750</v>
      </c>
      <c r="F727" s="47" t="s">
        <v>453</v>
      </c>
      <c r="G727" s="14">
        <v>6.5000000000000002E-2</v>
      </c>
      <c r="H727" s="10">
        <f t="shared" si="125"/>
        <v>79748.77</v>
      </c>
      <c r="I727" s="11">
        <v>5183.67</v>
      </c>
      <c r="J727" s="10">
        <f t="shared" si="126"/>
        <v>83667.66</v>
      </c>
      <c r="K727" s="11">
        <f t="shared" si="127"/>
        <v>5438.4</v>
      </c>
      <c r="L727" s="34"/>
    </row>
    <row r="728" spans="1:12" customFormat="1" ht="31.5" x14ac:dyDescent="0.25">
      <c r="A728" s="6" t="s">
        <v>1751</v>
      </c>
      <c r="B728" s="63" t="s">
        <v>1733</v>
      </c>
      <c r="C728" s="7" t="s">
        <v>19</v>
      </c>
      <c r="D728" s="7" t="s">
        <v>1752</v>
      </c>
      <c r="E728" s="8" t="s">
        <v>1753</v>
      </c>
      <c r="F728" s="47" t="s">
        <v>1601</v>
      </c>
      <c r="G728" s="12">
        <v>0.64870000000000005</v>
      </c>
      <c r="H728" s="10">
        <f t="shared" si="125"/>
        <v>44155.9</v>
      </c>
      <c r="I728" s="11">
        <v>28643.93</v>
      </c>
      <c r="J728" s="10">
        <f t="shared" si="126"/>
        <v>46325.74</v>
      </c>
      <c r="K728" s="11">
        <f t="shared" si="127"/>
        <v>30051.51</v>
      </c>
      <c r="L728" s="34"/>
    </row>
    <row r="729" spans="1:12" customFormat="1" ht="15.75" x14ac:dyDescent="0.25">
      <c r="A729" s="6" t="s">
        <v>1754</v>
      </c>
      <c r="B729" s="63" t="s">
        <v>1733</v>
      </c>
      <c r="C729" s="7" t="s">
        <v>56</v>
      </c>
      <c r="D729" s="7" t="s">
        <v>1755</v>
      </c>
      <c r="E729" s="8" t="s">
        <v>1756</v>
      </c>
      <c r="F729" s="47" t="s">
        <v>448</v>
      </c>
      <c r="G729" s="17">
        <v>60</v>
      </c>
      <c r="H729" s="10">
        <f t="shared" si="125"/>
        <v>149.22</v>
      </c>
      <c r="I729" s="11">
        <v>8953.16</v>
      </c>
      <c r="J729" s="10">
        <f t="shared" si="126"/>
        <v>156.55000000000001</v>
      </c>
      <c r="K729" s="11">
        <f t="shared" si="127"/>
        <v>9393</v>
      </c>
      <c r="L729" s="34"/>
    </row>
    <row r="730" spans="1:12" customFormat="1" ht="31.5" x14ac:dyDescent="0.25">
      <c r="A730" s="6" t="s">
        <v>1757</v>
      </c>
      <c r="B730" s="63" t="s">
        <v>1733</v>
      </c>
      <c r="C730" s="7" t="s">
        <v>76</v>
      </c>
      <c r="D730" s="7" t="s">
        <v>1755</v>
      </c>
      <c r="E730" s="8" t="s">
        <v>1758</v>
      </c>
      <c r="F730" s="47" t="s">
        <v>448</v>
      </c>
      <c r="G730" s="17">
        <v>8</v>
      </c>
      <c r="H730" s="10">
        <f t="shared" si="125"/>
        <v>149.22</v>
      </c>
      <c r="I730" s="11">
        <v>1193.76</v>
      </c>
      <c r="J730" s="10">
        <f t="shared" si="126"/>
        <v>156.55000000000001</v>
      </c>
      <c r="K730" s="11">
        <f t="shared" si="127"/>
        <v>1252.4000000000001</v>
      </c>
      <c r="L730" s="34"/>
    </row>
    <row r="731" spans="1:12" customFormat="1" ht="31.5" x14ac:dyDescent="0.25">
      <c r="A731" s="6" t="s">
        <v>1759</v>
      </c>
      <c r="B731" s="63" t="s">
        <v>1733</v>
      </c>
      <c r="C731" s="7" t="s">
        <v>102</v>
      </c>
      <c r="D731" s="7" t="s">
        <v>1755</v>
      </c>
      <c r="E731" s="8" t="s">
        <v>1760</v>
      </c>
      <c r="F731" s="47" t="s">
        <v>448</v>
      </c>
      <c r="G731" s="17">
        <v>1</v>
      </c>
      <c r="H731" s="10">
        <f t="shared" si="125"/>
        <v>149.22</v>
      </c>
      <c r="I731" s="11">
        <v>149.22</v>
      </c>
      <c r="J731" s="10">
        <f t="shared" si="126"/>
        <v>156.55000000000001</v>
      </c>
      <c r="K731" s="11">
        <f t="shared" si="127"/>
        <v>156.55000000000001</v>
      </c>
      <c r="L731" s="34"/>
    </row>
    <row r="732" spans="1:12" customFormat="1" ht="31.5" x14ac:dyDescent="0.25">
      <c r="A732" s="6" t="s">
        <v>1761</v>
      </c>
      <c r="B732" s="63" t="s">
        <v>1733</v>
      </c>
      <c r="C732" s="7" t="s">
        <v>121</v>
      </c>
      <c r="D732" s="7" t="s">
        <v>1762</v>
      </c>
      <c r="E732" s="8" t="s">
        <v>1763</v>
      </c>
      <c r="F732" s="47" t="s">
        <v>1764</v>
      </c>
      <c r="G732" s="16">
        <v>7.2</v>
      </c>
      <c r="H732" s="10">
        <f t="shared" si="125"/>
        <v>37887.199999999997</v>
      </c>
      <c r="I732" s="11">
        <v>272787.87</v>
      </c>
      <c r="J732" s="10">
        <f t="shared" si="126"/>
        <v>39748.99</v>
      </c>
      <c r="K732" s="11">
        <f t="shared" si="127"/>
        <v>286192.73</v>
      </c>
      <c r="L732" s="34"/>
    </row>
    <row r="733" spans="1:12" customFormat="1" ht="15.75" x14ac:dyDescent="0.25">
      <c r="A733" s="6" t="s">
        <v>1765</v>
      </c>
      <c r="B733" s="63" t="s">
        <v>1733</v>
      </c>
      <c r="C733" s="7" t="s">
        <v>123</v>
      </c>
      <c r="D733" s="7" t="s">
        <v>1766</v>
      </c>
      <c r="E733" s="8" t="s">
        <v>1767</v>
      </c>
      <c r="F733" s="47" t="s">
        <v>1019</v>
      </c>
      <c r="G733" s="17">
        <v>72</v>
      </c>
      <c r="H733" s="10">
        <f t="shared" si="125"/>
        <v>3313.5</v>
      </c>
      <c r="I733" s="11">
        <v>238571.74</v>
      </c>
      <c r="J733" s="10">
        <f t="shared" si="126"/>
        <v>3476.33</v>
      </c>
      <c r="K733" s="11">
        <f t="shared" si="127"/>
        <v>250295.76</v>
      </c>
      <c r="L733" s="34"/>
    </row>
    <row r="734" spans="1:12" customFormat="1" ht="31.5" x14ac:dyDescent="0.25">
      <c r="A734" s="6" t="s">
        <v>1768</v>
      </c>
      <c r="B734" s="63" t="s">
        <v>1733</v>
      </c>
      <c r="C734" s="7" t="s">
        <v>125</v>
      </c>
      <c r="D734" s="7" t="s">
        <v>1769</v>
      </c>
      <c r="E734" s="8" t="s">
        <v>1770</v>
      </c>
      <c r="F734" s="47" t="s">
        <v>1019</v>
      </c>
      <c r="G734" s="17">
        <v>70</v>
      </c>
      <c r="H734" s="10">
        <f t="shared" si="125"/>
        <v>1791.22</v>
      </c>
      <c r="I734" s="11">
        <v>125385.58</v>
      </c>
      <c r="J734" s="10">
        <f t="shared" si="126"/>
        <v>1879.24</v>
      </c>
      <c r="K734" s="11">
        <f t="shared" si="127"/>
        <v>131546.79999999999</v>
      </c>
      <c r="L734" s="34"/>
    </row>
    <row r="735" spans="1:12" customFormat="1" ht="47.25" x14ac:dyDescent="0.25">
      <c r="A735" s="6" t="s">
        <v>1771</v>
      </c>
      <c r="B735" s="63" t="s">
        <v>1733</v>
      </c>
      <c r="C735" s="7" t="s">
        <v>127</v>
      </c>
      <c r="D735" s="7" t="s">
        <v>1769</v>
      </c>
      <c r="E735" s="8" t="s">
        <v>1772</v>
      </c>
      <c r="F735" s="47" t="s">
        <v>1019</v>
      </c>
      <c r="G735" s="17">
        <v>2</v>
      </c>
      <c r="H735" s="10">
        <f t="shared" si="125"/>
        <v>1791.23</v>
      </c>
      <c r="I735" s="11">
        <v>3582.45</v>
      </c>
      <c r="J735" s="10">
        <f t="shared" si="126"/>
        <v>1879.25</v>
      </c>
      <c r="K735" s="11">
        <f t="shared" si="127"/>
        <v>3758.5</v>
      </c>
      <c r="L735" s="34"/>
    </row>
    <row r="736" spans="1:12" s="74" customFormat="1" ht="78.75" x14ac:dyDescent="0.25">
      <c r="A736" s="65" t="s">
        <v>1773</v>
      </c>
      <c r="B736" s="66" t="s">
        <v>1733</v>
      </c>
      <c r="C736" s="67" t="s">
        <v>129</v>
      </c>
      <c r="D736" s="67" t="s">
        <v>1774</v>
      </c>
      <c r="E736" s="68" t="s">
        <v>4775</v>
      </c>
      <c r="F736" s="69" t="s">
        <v>448</v>
      </c>
      <c r="G736" s="70">
        <v>2</v>
      </c>
      <c r="H736" s="71">
        <f t="shared" si="125"/>
        <v>21372.38</v>
      </c>
      <c r="I736" s="72">
        <v>42744.75</v>
      </c>
      <c r="J736" s="71">
        <f>ROUND(H736*N$17*O$17,2)</f>
        <v>22178.66</v>
      </c>
      <c r="K736" s="72">
        <f t="shared" si="127"/>
        <v>44357.32</v>
      </c>
      <c r="L736" s="73"/>
    </row>
    <row r="737" spans="1:12" customFormat="1" ht="15.75" x14ac:dyDescent="0.25">
      <c r="A737" s="6" t="s">
        <v>1775</v>
      </c>
      <c r="B737" s="63" t="s">
        <v>1733</v>
      </c>
      <c r="C737" s="7" t="s">
        <v>131</v>
      </c>
      <c r="D737" s="7" t="s">
        <v>1776</v>
      </c>
      <c r="E737" s="8" t="s">
        <v>1777</v>
      </c>
      <c r="F737" s="47" t="s">
        <v>448</v>
      </c>
      <c r="G737" s="17">
        <v>72</v>
      </c>
      <c r="H737" s="10">
        <f t="shared" si="125"/>
        <v>36.17</v>
      </c>
      <c r="I737" s="11">
        <v>2604.56</v>
      </c>
      <c r="J737" s="10">
        <f t="shared" si="126"/>
        <v>37.950000000000003</v>
      </c>
      <c r="K737" s="11">
        <f t="shared" si="127"/>
        <v>2732.4</v>
      </c>
      <c r="L737" s="34"/>
    </row>
    <row r="738" spans="1:12" customFormat="1" ht="31.5" x14ac:dyDescent="0.25">
      <c r="A738" s="6" t="s">
        <v>1778</v>
      </c>
      <c r="B738" s="63" t="s">
        <v>1733</v>
      </c>
      <c r="C738" s="7" t="s">
        <v>140</v>
      </c>
      <c r="D738" s="7" t="s">
        <v>1779</v>
      </c>
      <c r="E738" s="8" t="s">
        <v>1780</v>
      </c>
      <c r="F738" s="47" t="s">
        <v>1764</v>
      </c>
      <c r="G738" s="16">
        <v>7.3</v>
      </c>
      <c r="H738" s="10">
        <f t="shared" si="125"/>
        <v>31231.24</v>
      </c>
      <c r="I738" s="11">
        <v>227988.04</v>
      </c>
      <c r="J738" s="10">
        <f t="shared" si="126"/>
        <v>32765.96</v>
      </c>
      <c r="K738" s="11">
        <f t="shared" si="127"/>
        <v>239191.51</v>
      </c>
      <c r="L738" s="34"/>
    </row>
    <row r="739" spans="1:12" customFormat="1" ht="78.75" x14ac:dyDescent="0.25">
      <c r="A739" s="6" t="s">
        <v>1781</v>
      </c>
      <c r="B739" s="63" t="s">
        <v>1733</v>
      </c>
      <c r="C739" s="7" t="s">
        <v>142</v>
      </c>
      <c r="D739" s="7" t="s">
        <v>1782</v>
      </c>
      <c r="E739" s="8" t="s">
        <v>1783</v>
      </c>
      <c r="F739" s="47" t="s">
        <v>1019</v>
      </c>
      <c r="G739" s="17">
        <v>73</v>
      </c>
      <c r="H739" s="10">
        <f t="shared" si="125"/>
        <v>2280.7600000000002</v>
      </c>
      <c r="I739" s="11">
        <v>166495.23000000001</v>
      </c>
      <c r="J739" s="10">
        <f t="shared" si="126"/>
        <v>2392.84</v>
      </c>
      <c r="K739" s="11">
        <f t="shared" si="127"/>
        <v>174677.32</v>
      </c>
      <c r="L739" s="34"/>
    </row>
    <row r="740" spans="1:12" customFormat="1" ht="15.75" x14ac:dyDescent="0.25">
      <c r="A740" s="6" t="s">
        <v>1784</v>
      </c>
      <c r="B740" s="63" t="s">
        <v>1733</v>
      </c>
      <c r="C740" s="7" t="s">
        <v>159</v>
      </c>
      <c r="D740" s="7" t="s">
        <v>1785</v>
      </c>
      <c r="E740" s="8" t="s">
        <v>1786</v>
      </c>
      <c r="F740" s="47" t="s">
        <v>1764</v>
      </c>
      <c r="G740" s="16">
        <v>7.2</v>
      </c>
      <c r="H740" s="10">
        <f t="shared" si="125"/>
        <v>33543.85</v>
      </c>
      <c r="I740" s="11">
        <v>241515.7</v>
      </c>
      <c r="J740" s="10">
        <f t="shared" si="126"/>
        <v>35192.21</v>
      </c>
      <c r="K740" s="11">
        <f t="shared" si="127"/>
        <v>253383.91</v>
      </c>
      <c r="L740" s="34"/>
    </row>
    <row r="741" spans="1:12" customFormat="1" ht="78.75" x14ac:dyDescent="0.25">
      <c r="A741" s="6" t="s">
        <v>1787</v>
      </c>
      <c r="B741" s="63" t="s">
        <v>1733</v>
      </c>
      <c r="C741" s="7" t="s">
        <v>161</v>
      </c>
      <c r="D741" s="7" t="s">
        <v>1788</v>
      </c>
      <c r="E741" s="8" t="s">
        <v>1789</v>
      </c>
      <c r="F741" s="47" t="s">
        <v>1019</v>
      </c>
      <c r="G741" s="17">
        <v>36</v>
      </c>
      <c r="H741" s="10">
        <f t="shared" si="125"/>
        <v>7403.96</v>
      </c>
      <c r="I741" s="11">
        <v>266542.42</v>
      </c>
      <c r="J741" s="10">
        <f t="shared" si="126"/>
        <v>7767.79</v>
      </c>
      <c r="K741" s="11">
        <f t="shared" si="127"/>
        <v>279640.44</v>
      </c>
      <c r="L741" s="34"/>
    </row>
    <row r="742" spans="1:12" customFormat="1" ht="15.75" x14ac:dyDescent="0.25">
      <c r="A742" s="6" t="s">
        <v>1790</v>
      </c>
      <c r="B742" s="63" t="s">
        <v>1733</v>
      </c>
      <c r="C742" s="7" t="s">
        <v>163</v>
      </c>
      <c r="D742" s="7" t="s">
        <v>1791</v>
      </c>
      <c r="E742" s="8" t="s">
        <v>1792</v>
      </c>
      <c r="F742" s="47" t="s">
        <v>448</v>
      </c>
      <c r="G742" s="17">
        <v>36</v>
      </c>
      <c r="H742" s="10">
        <f t="shared" si="125"/>
        <v>5701.24</v>
      </c>
      <c r="I742" s="11">
        <v>205244.64</v>
      </c>
      <c r="J742" s="10">
        <f t="shared" si="126"/>
        <v>5981.4</v>
      </c>
      <c r="K742" s="11">
        <f t="shared" si="127"/>
        <v>215330.4</v>
      </c>
      <c r="L742" s="34"/>
    </row>
    <row r="743" spans="1:12" customFormat="1" ht="31.5" x14ac:dyDescent="0.25">
      <c r="A743" s="6" t="s">
        <v>1793</v>
      </c>
      <c r="B743" s="63" t="s">
        <v>1733</v>
      </c>
      <c r="C743" s="7" t="s">
        <v>176</v>
      </c>
      <c r="D743" s="7" t="s">
        <v>1794</v>
      </c>
      <c r="E743" s="8" t="s">
        <v>1795</v>
      </c>
      <c r="F743" s="47" t="s">
        <v>1764</v>
      </c>
      <c r="G743" s="16">
        <v>0.1</v>
      </c>
      <c r="H743" s="10">
        <f t="shared" si="125"/>
        <v>17726</v>
      </c>
      <c r="I743" s="11">
        <v>1772.6</v>
      </c>
      <c r="J743" s="10">
        <f t="shared" si="126"/>
        <v>18597.060000000001</v>
      </c>
      <c r="K743" s="11">
        <f t="shared" si="127"/>
        <v>1859.71</v>
      </c>
      <c r="L743" s="34"/>
    </row>
    <row r="744" spans="1:12" customFormat="1" ht="31.5" x14ac:dyDescent="0.25">
      <c r="A744" s="6" t="s">
        <v>1796</v>
      </c>
      <c r="B744" s="63" t="s">
        <v>1733</v>
      </c>
      <c r="C744" s="7" t="s">
        <v>178</v>
      </c>
      <c r="D744" s="7" t="s">
        <v>1797</v>
      </c>
      <c r="E744" s="8" t="s">
        <v>1798</v>
      </c>
      <c r="F744" s="47" t="s">
        <v>448</v>
      </c>
      <c r="G744" s="17">
        <v>1</v>
      </c>
      <c r="H744" s="10">
        <f t="shared" si="125"/>
        <v>7669.17</v>
      </c>
      <c r="I744" s="11">
        <v>7669.17</v>
      </c>
      <c r="J744" s="10">
        <f t="shared" si="126"/>
        <v>8046.04</v>
      </c>
      <c r="K744" s="11">
        <f t="shared" si="127"/>
        <v>8046.04</v>
      </c>
      <c r="L744" s="34"/>
    </row>
    <row r="745" spans="1:12" customFormat="1" ht="15.75" x14ac:dyDescent="0.25">
      <c r="A745" s="6" t="s">
        <v>1799</v>
      </c>
      <c r="B745" s="63" t="s">
        <v>1733</v>
      </c>
      <c r="C745" s="7" t="s">
        <v>180</v>
      </c>
      <c r="D745" s="7" t="s">
        <v>1800</v>
      </c>
      <c r="E745" s="8" t="s">
        <v>1801</v>
      </c>
      <c r="F745" s="47" t="s">
        <v>448</v>
      </c>
      <c r="G745" s="17">
        <v>1</v>
      </c>
      <c r="H745" s="10">
        <f t="shared" si="125"/>
        <v>112.55</v>
      </c>
      <c r="I745" s="11">
        <v>112.55</v>
      </c>
      <c r="J745" s="10">
        <f t="shared" si="126"/>
        <v>118.08</v>
      </c>
      <c r="K745" s="11">
        <f t="shared" si="127"/>
        <v>118.08</v>
      </c>
      <c r="L745" s="34"/>
    </row>
    <row r="746" spans="1:12" customFormat="1" ht="15.75" x14ac:dyDescent="0.25">
      <c r="A746" s="6" t="s">
        <v>1802</v>
      </c>
      <c r="B746" s="63" t="s">
        <v>1733</v>
      </c>
      <c r="C746" s="7" t="s">
        <v>191</v>
      </c>
      <c r="D746" s="7" t="s">
        <v>1803</v>
      </c>
      <c r="E746" s="8" t="s">
        <v>1804</v>
      </c>
      <c r="F746" s="47" t="s">
        <v>1764</v>
      </c>
      <c r="G746" s="16">
        <v>7.2</v>
      </c>
      <c r="H746" s="10">
        <f t="shared" si="125"/>
        <v>25103.67</v>
      </c>
      <c r="I746" s="11">
        <v>180746.4</v>
      </c>
      <c r="J746" s="10">
        <f t="shared" si="126"/>
        <v>26337.27</v>
      </c>
      <c r="K746" s="11">
        <f t="shared" si="127"/>
        <v>189628.34</v>
      </c>
      <c r="L746" s="34"/>
    </row>
    <row r="747" spans="1:12" customFormat="1" ht="31.5" x14ac:dyDescent="0.25">
      <c r="A747" s="6" t="s">
        <v>1805</v>
      </c>
      <c r="B747" s="63" t="s">
        <v>1733</v>
      </c>
      <c r="C747" s="7" t="s">
        <v>193</v>
      </c>
      <c r="D747" s="7" t="s">
        <v>1806</v>
      </c>
      <c r="E747" s="8" t="s">
        <v>1807</v>
      </c>
      <c r="F747" s="47" t="s">
        <v>1019</v>
      </c>
      <c r="G747" s="17">
        <v>72</v>
      </c>
      <c r="H747" s="10">
        <f t="shared" si="125"/>
        <v>1552.55</v>
      </c>
      <c r="I747" s="11">
        <v>111783.61</v>
      </c>
      <c r="J747" s="10">
        <f t="shared" si="126"/>
        <v>1628.84</v>
      </c>
      <c r="K747" s="11">
        <f t="shared" si="127"/>
        <v>117276.48</v>
      </c>
      <c r="L747" s="34"/>
    </row>
    <row r="748" spans="1:12" customFormat="1" ht="47.25" x14ac:dyDescent="0.25">
      <c r="A748" s="6" t="s">
        <v>1808</v>
      </c>
      <c r="B748" s="63" t="s">
        <v>1733</v>
      </c>
      <c r="C748" s="7" t="s">
        <v>195</v>
      </c>
      <c r="D748" s="7" t="s">
        <v>1809</v>
      </c>
      <c r="E748" s="8" t="s">
        <v>1810</v>
      </c>
      <c r="F748" s="47" t="s">
        <v>1019</v>
      </c>
      <c r="G748" s="17">
        <v>72</v>
      </c>
      <c r="H748" s="10">
        <f t="shared" si="125"/>
        <v>205.94</v>
      </c>
      <c r="I748" s="11">
        <v>14827.57</v>
      </c>
      <c r="J748" s="10">
        <f t="shared" si="126"/>
        <v>216.06</v>
      </c>
      <c r="K748" s="11">
        <f t="shared" si="127"/>
        <v>15556.32</v>
      </c>
      <c r="L748" s="34"/>
    </row>
    <row r="749" spans="1:12" customFormat="1" ht="15.75" x14ac:dyDescent="0.25">
      <c r="A749" s="6" t="s">
        <v>1811</v>
      </c>
      <c r="B749" s="63" t="s">
        <v>1733</v>
      </c>
      <c r="C749" s="7" t="s">
        <v>197</v>
      </c>
      <c r="D749" s="7" t="s">
        <v>1812</v>
      </c>
      <c r="E749" s="8" t="s">
        <v>1813</v>
      </c>
      <c r="F749" s="47" t="s">
        <v>448</v>
      </c>
      <c r="G749" s="17">
        <v>8</v>
      </c>
      <c r="H749" s="10">
        <f t="shared" si="125"/>
        <v>1535.64</v>
      </c>
      <c r="I749" s="11">
        <v>12285.14</v>
      </c>
      <c r="J749" s="10">
        <f t="shared" si="126"/>
        <v>1611.1</v>
      </c>
      <c r="K749" s="11">
        <f t="shared" si="127"/>
        <v>12888.8</v>
      </c>
      <c r="L749" s="34"/>
    </row>
    <row r="750" spans="1:12" customFormat="1" ht="15.75" x14ac:dyDescent="0.25">
      <c r="A750" s="6" t="s">
        <v>1814</v>
      </c>
      <c r="B750" s="63" t="s">
        <v>1733</v>
      </c>
      <c r="C750" s="7" t="s">
        <v>206</v>
      </c>
      <c r="D750" s="7" t="s">
        <v>1815</v>
      </c>
      <c r="E750" s="8" t="s">
        <v>1816</v>
      </c>
      <c r="F750" s="47" t="s">
        <v>448</v>
      </c>
      <c r="G750" s="17">
        <v>142</v>
      </c>
      <c r="H750" s="10">
        <f t="shared" si="125"/>
        <v>430.46</v>
      </c>
      <c r="I750" s="11">
        <v>61124.71</v>
      </c>
      <c r="J750" s="10">
        <f t="shared" si="126"/>
        <v>451.61</v>
      </c>
      <c r="K750" s="11">
        <f t="shared" si="127"/>
        <v>64128.62</v>
      </c>
      <c r="L750" s="34"/>
    </row>
    <row r="751" spans="1:12" customFormat="1" ht="31.5" x14ac:dyDescent="0.25">
      <c r="A751" s="6" t="s">
        <v>1817</v>
      </c>
      <c r="B751" s="63" t="s">
        <v>1733</v>
      </c>
      <c r="C751" s="7" t="s">
        <v>211</v>
      </c>
      <c r="D751" s="7" t="s">
        <v>1818</v>
      </c>
      <c r="E751" s="8" t="s">
        <v>1819</v>
      </c>
      <c r="F751" s="47" t="s">
        <v>448</v>
      </c>
      <c r="G751" s="17">
        <v>3</v>
      </c>
      <c r="H751" s="10">
        <f t="shared" si="125"/>
        <v>502.31</v>
      </c>
      <c r="I751" s="11">
        <v>1506.94</v>
      </c>
      <c r="J751" s="10">
        <f t="shared" si="126"/>
        <v>526.99</v>
      </c>
      <c r="K751" s="11">
        <f t="shared" si="127"/>
        <v>1580.97</v>
      </c>
      <c r="L751" s="34"/>
    </row>
    <row r="752" spans="1:12" customFormat="1" ht="15" customHeight="1" x14ac:dyDescent="0.25">
      <c r="A752" s="4"/>
      <c r="B752" s="64"/>
      <c r="C752" s="268" t="s">
        <v>1820</v>
      </c>
      <c r="D752" s="268"/>
      <c r="E752" s="268"/>
      <c r="F752" s="5"/>
      <c r="G752" s="5"/>
      <c r="H752" s="5"/>
      <c r="I752" s="98"/>
      <c r="J752" s="5"/>
      <c r="K752" s="5"/>
      <c r="L752" s="34"/>
    </row>
    <row r="753" spans="1:12" customFormat="1" ht="31.5" x14ac:dyDescent="0.25">
      <c r="A753" s="6" t="s">
        <v>1821</v>
      </c>
      <c r="B753" s="63" t="s">
        <v>1733</v>
      </c>
      <c r="C753" s="7" t="s">
        <v>216</v>
      </c>
      <c r="D753" s="7" t="s">
        <v>1632</v>
      </c>
      <c r="E753" s="8" t="s">
        <v>1633</v>
      </c>
      <c r="F753" s="47" t="s">
        <v>1516</v>
      </c>
      <c r="G753" s="17">
        <v>68</v>
      </c>
      <c r="H753" s="10">
        <f t="shared" si="125"/>
        <v>367.94</v>
      </c>
      <c r="I753" s="11">
        <v>25019.71</v>
      </c>
      <c r="J753" s="10">
        <f t="shared" si="126"/>
        <v>386.02</v>
      </c>
      <c r="K753" s="11">
        <f t="shared" si="127"/>
        <v>26249.360000000001</v>
      </c>
      <c r="L753" s="34"/>
    </row>
    <row r="754" spans="1:12" customFormat="1" ht="31.5" x14ac:dyDescent="0.25">
      <c r="A754" s="6" t="s">
        <v>1822</v>
      </c>
      <c r="B754" s="63" t="s">
        <v>1733</v>
      </c>
      <c r="C754" s="7" t="s">
        <v>221</v>
      </c>
      <c r="D754" s="7" t="s">
        <v>1823</v>
      </c>
      <c r="E754" s="8" t="s">
        <v>1824</v>
      </c>
      <c r="F754" s="47" t="s">
        <v>1516</v>
      </c>
      <c r="G754" s="17">
        <v>33</v>
      </c>
      <c r="H754" s="10">
        <f t="shared" si="125"/>
        <v>959.31</v>
      </c>
      <c r="I754" s="11">
        <v>31657.22</v>
      </c>
      <c r="J754" s="10">
        <f t="shared" si="126"/>
        <v>1006.45</v>
      </c>
      <c r="K754" s="11">
        <f t="shared" si="127"/>
        <v>33212.85</v>
      </c>
      <c r="L754" s="34"/>
    </row>
    <row r="755" spans="1:12" customFormat="1" ht="15.75" x14ac:dyDescent="0.25">
      <c r="A755" s="6" t="s">
        <v>1825</v>
      </c>
      <c r="B755" s="63" t="s">
        <v>1733</v>
      </c>
      <c r="C755" s="7" t="s">
        <v>232</v>
      </c>
      <c r="D755" s="7" t="s">
        <v>1826</v>
      </c>
      <c r="E755" s="8" t="s">
        <v>1827</v>
      </c>
      <c r="F755" s="47" t="s">
        <v>448</v>
      </c>
      <c r="G755" s="17">
        <v>680</v>
      </c>
      <c r="H755" s="10">
        <f t="shared" si="125"/>
        <v>112.85</v>
      </c>
      <c r="I755" s="11">
        <v>76736.91</v>
      </c>
      <c r="J755" s="10">
        <f t="shared" si="126"/>
        <v>118.4</v>
      </c>
      <c r="K755" s="11">
        <f t="shared" si="127"/>
        <v>80512</v>
      </c>
      <c r="L755" s="34"/>
    </row>
    <row r="756" spans="1:12" customFormat="1" ht="15.75" x14ac:dyDescent="0.25">
      <c r="A756" s="6" t="s">
        <v>1828</v>
      </c>
      <c r="B756" s="63" t="s">
        <v>1733</v>
      </c>
      <c r="C756" s="7" t="s">
        <v>247</v>
      </c>
      <c r="D756" s="7" t="s">
        <v>1829</v>
      </c>
      <c r="E756" s="8" t="s">
        <v>1830</v>
      </c>
      <c r="F756" s="47" t="s">
        <v>448</v>
      </c>
      <c r="G756" s="17">
        <v>330</v>
      </c>
      <c r="H756" s="10">
        <f t="shared" si="125"/>
        <v>142.04</v>
      </c>
      <c r="I756" s="11">
        <v>46874.36</v>
      </c>
      <c r="J756" s="10">
        <f t="shared" si="126"/>
        <v>149.02000000000001</v>
      </c>
      <c r="K756" s="11">
        <f t="shared" si="127"/>
        <v>49176.6</v>
      </c>
      <c r="L756" s="34"/>
    </row>
    <row r="757" spans="1:12" customFormat="1" ht="15.75" x14ac:dyDescent="0.25">
      <c r="A757" s="6" t="s">
        <v>1831</v>
      </c>
      <c r="B757" s="63" t="s">
        <v>1733</v>
      </c>
      <c r="C757" s="7" t="s">
        <v>258</v>
      </c>
      <c r="D757" s="7" t="s">
        <v>1832</v>
      </c>
      <c r="E757" s="8" t="s">
        <v>1833</v>
      </c>
      <c r="F757" s="47" t="s">
        <v>443</v>
      </c>
      <c r="G757" s="16">
        <v>6.8</v>
      </c>
      <c r="H757" s="10">
        <f t="shared" si="125"/>
        <v>383.37</v>
      </c>
      <c r="I757" s="11">
        <v>2606.92</v>
      </c>
      <c r="J757" s="10">
        <f t="shared" si="126"/>
        <v>402.21</v>
      </c>
      <c r="K757" s="11">
        <f t="shared" si="127"/>
        <v>2735.03</v>
      </c>
      <c r="L757" s="34"/>
    </row>
    <row r="758" spans="1:12" customFormat="1" ht="15.75" x14ac:dyDescent="0.25">
      <c r="A758" s="6" t="s">
        <v>1834</v>
      </c>
      <c r="B758" s="63" t="s">
        <v>1733</v>
      </c>
      <c r="C758" s="7" t="s">
        <v>269</v>
      </c>
      <c r="D758" s="7" t="s">
        <v>1835</v>
      </c>
      <c r="E758" s="8" t="s">
        <v>1836</v>
      </c>
      <c r="F758" s="47" t="s">
        <v>443</v>
      </c>
      <c r="G758" s="16">
        <v>3.3</v>
      </c>
      <c r="H758" s="10">
        <f t="shared" si="125"/>
        <v>494.45</v>
      </c>
      <c r="I758" s="11">
        <v>1631.68</v>
      </c>
      <c r="J758" s="10">
        <f t="shared" si="126"/>
        <v>518.75</v>
      </c>
      <c r="K758" s="11">
        <f t="shared" si="127"/>
        <v>1711.88</v>
      </c>
      <c r="L758" s="34"/>
    </row>
    <row r="759" spans="1:12" customFormat="1" ht="15" customHeight="1" x14ac:dyDescent="0.25">
      <c r="A759" s="4"/>
      <c r="B759" s="64"/>
      <c r="C759" s="268" t="s">
        <v>1837</v>
      </c>
      <c r="D759" s="268"/>
      <c r="E759" s="268"/>
      <c r="F759" s="5"/>
      <c r="G759" s="5"/>
      <c r="H759" s="5"/>
      <c r="I759" s="98"/>
      <c r="J759" s="5"/>
      <c r="K759" s="5"/>
      <c r="L759" s="34"/>
    </row>
    <row r="760" spans="1:12" customFormat="1" ht="31.5" x14ac:dyDescent="0.25">
      <c r="A760" s="6" t="s">
        <v>1838</v>
      </c>
      <c r="B760" s="63" t="s">
        <v>1733</v>
      </c>
      <c r="C760" s="7" t="s">
        <v>282</v>
      </c>
      <c r="D760" s="7" t="s">
        <v>1839</v>
      </c>
      <c r="E760" s="8" t="s">
        <v>1840</v>
      </c>
      <c r="F760" s="47" t="s">
        <v>458</v>
      </c>
      <c r="G760" s="17">
        <v>30</v>
      </c>
      <c r="H760" s="10">
        <f t="shared" si="125"/>
        <v>138.01</v>
      </c>
      <c r="I760" s="11">
        <v>4140.3999999999996</v>
      </c>
      <c r="J760" s="10">
        <f t="shared" si="126"/>
        <v>144.79</v>
      </c>
      <c r="K760" s="11">
        <f t="shared" si="127"/>
        <v>4343.7</v>
      </c>
      <c r="L760" s="34"/>
    </row>
    <row r="761" spans="1:12" customFormat="1" ht="15.75" x14ac:dyDescent="0.25">
      <c r="A761" s="6" t="s">
        <v>1841</v>
      </c>
      <c r="B761" s="63" t="s">
        <v>1733</v>
      </c>
      <c r="C761" s="7" t="s">
        <v>301</v>
      </c>
      <c r="D761" s="7" t="s">
        <v>1842</v>
      </c>
      <c r="E761" s="8" t="s">
        <v>1843</v>
      </c>
      <c r="F761" s="47" t="s">
        <v>443</v>
      </c>
      <c r="G761" s="15">
        <v>0.26</v>
      </c>
      <c r="H761" s="10">
        <f t="shared" si="125"/>
        <v>1120.6199999999999</v>
      </c>
      <c r="I761" s="11">
        <v>291.36</v>
      </c>
      <c r="J761" s="10">
        <f t="shared" si="126"/>
        <v>1175.69</v>
      </c>
      <c r="K761" s="11">
        <f t="shared" si="127"/>
        <v>305.68</v>
      </c>
      <c r="L761" s="34"/>
    </row>
    <row r="762" spans="1:12" customFormat="1" ht="15.75" x14ac:dyDescent="0.25">
      <c r="A762" s="4"/>
      <c r="B762" s="64"/>
      <c r="C762" s="5" t="s">
        <v>1844</v>
      </c>
      <c r="D762" s="5"/>
      <c r="E762" s="5"/>
      <c r="F762" s="5"/>
      <c r="G762" s="5"/>
      <c r="H762" s="5"/>
      <c r="I762" s="98"/>
      <c r="J762" s="5"/>
      <c r="K762" s="5"/>
      <c r="L762" s="34"/>
    </row>
    <row r="763" spans="1:12" customFormat="1" ht="47.25" x14ac:dyDescent="0.25">
      <c r="A763" s="6" t="s">
        <v>1845</v>
      </c>
      <c r="B763" s="63" t="s">
        <v>1733</v>
      </c>
      <c r="C763" s="7" t="s">
        <v>305</v>
      </c>
      <c r="D763" s="7" t="s">
        <v>1846</v>
      </c>
      <c r="E763" s="8" t="s">
        <v>1847</v>
      </c>
      <c r="F763" s="47" t="s">
        <v>443</v>
      </c>
      <c r="G763" s="15">
        <v>0.02</v>
      </c>
      <c r="H763" s="10">
        <f t="shared" si="125"/>
        <v>72009.5</v>
      </c>
      <c r="I763" s="11">
        <v>1440.19</v>
      </c>
      <c r="J763" s="10">
        <f t="shared" si="126"/>
        <v>75548.08</v>
      </c>
      <c r="K763" s="11">
        <f t="shared" si="127"/>
        <v>1510.96</v>
      </c>
      <c r="L763" s="34"/>
    </row>
    <row r="764" spans="1:12" customFormat="1" ht="31.5" x14ac:dyDescent="0.25">
      <c r="A764" s="6" t="s">
        <v>1848</v>
      </c>
      <c r="B764" s="63" t="s">
        <v>1733</v>
      </c>
      <c r="C764" s="7" t="s">
        <v>324</v>
      </c>
      <c r="D764" s="7" t="s">
        <v>1849</v>
      </c>
      <c r="E764" s="8" t="s">
        <v>1850</v>
      </c>
      <c r="F764" s="47" t="s">
        <v>443</v>
      </c>
      <c r="G764" s="15">
        <v>0.02</v>
      </c>
      <c r="H764" s="10">
        <f t="shared" si="125"/>
        <v>5929</v>
      </c>
      <c r="I764" s="11">
        <v>118.58</v>
      </c>
      <c r="J764" s="10">
        <f t="shared" si="126"/>
        <v>6220.35</v>
      </c>
      <c r="K764" s="11">
        <f t="shared" si="127"/>
        <v>124.41</v>
      </c>
      <c r="L764" s="34"/>
    </row>
    <row r="765" spans="1:12" customFormat="1" ht="31.5" x14ac:dyDescent="0.25">
      <c r="A765" s="6" t="s">
        <v>1851</v>
      </c>
      <c r="B765" s="63" t="s">
        <v>1733</v>
      </c>
      <c r="C765" s="7" t="s">
        <v>343</v>
      </c>
      <c r="D765" s="7" t="s">
        <v>1852</v>
      </c>
      <c r="E765" s="8" t="s">
        <v>1853</v>
      </c>
      <c r="F765" s="47" t="s">
        <v>448</v>
      </c>
      <c r="G765" s="17">
        <v>2</v>
      </c>
      <c r="H765" s="10">
        <f t="shared" si="125"/>
        <v>4930.12</v>
      </c>
      <c r="I765" s="11">
        <v>9860.24</v>
      </c>
      <c r="J765" s="10">
        <f t="shared" si="126"/>
        <v>5172.3900000000003</v>
      </c>
      <c r="K765" s="11">
        <f t="shared" si="127"/>
        <v>10344.780000000001</v>
      </c>
      <c r="L765" s="34"/>
    </row>
    <row r="766" spans="1:12" customFormat="1" ht="15" customHeight="1" x14ac:dyDescent="0.25">
      <c r="A766" s="4"/>
      <c r="B766" s="64"/>
      <c r="C766" s="265" t="s">
        <v>1854</v>
      </c>
      <c r="D766" s="266"/>
      <c r="E766" s="267"/>
      <c r="F766" s="5"/>
      <c r="G766" s="5"/>
      <c r="H766" s="5"/>
      <c r="I766" s="98"/>
      <c r="J766" s="5"/>
      <c r="K766" s="5"/>
      <c r="L766" s="34"/>
    </row>
    <row r="767" spans="1:12" customFormat="1" ht="31.5" x14ac:dyDescent="0.25">
      <c r="A767" s="6" t="s">
        <v>1855</v>
      </c>
      <c r="B767" s="63" t="s">
        <v>1733</v>
      </c>
      <c r="C767" s="7" t="s">
        <v>358</v>
      </c>
      <c r="D767" s="7" t="s">
        <v>1856</v>
      </c>
      <c r="E767" s="8" t="s">
        <v>1857</v>
      </c>
      <c r="F767" s="47" t="s">
        <v>1516</v>
      </c>
      <c r="G767" s="16">
        <v>1.4</v>
      </c>
      <c r="H767" s="10">
        <f t="shared" si="125"/>
        <v>35448.74</v>
      </c>
      <c r="I767" s="11">
        <v>49628.24</v>
      </c>
      <c r="J767" s="10">
        <f t="shared" si="126"/>
        <v>37190.71</v>
      </c>
      <c r="K767" s="11">
        <f t="shared" si="127"/>
        <v>52066.99</v>
      </c>
      <c r="L767" s="34"/>
    </row>
    <row r="768" spans="1:12" customFormat="1" ht="15.75" x14ac:dyDescent="0.25">
      <c r="A768" s="6" t="s">
        <v>1858</v>
      </c>
      <c r="B768" s="63" t="s">
        <v>1733</v>
      </c>
      <c r="C768" s="7" t="s">
        <v>360</v>
      </c>
      <c r="D768" s="7" t="s">
        <v>1859</v>
      </c>
      <c r="E768" s="8" t="s">
        <v>1860</v>
      </c>
      <c r="F768" s="47" t="s">
        <v>448</v>
      </c>
      <c r="G768" s="17">
        <v>14</v>
      </c>
      <c r="H768" s="10">
        <f t="shared" si="125"/>
        <v>2040.61</v>
      </c>
      <c r="I768" s="11">
        <v>28568.54</v>
      </c>
      <c r="J768" s="10">
        <f t="shared" si="126"/>
        <v>2140.89</v>
      </c>
      <c r="K768" s="11">
        <f t="shared" si="127"/>
        <v>29972.46</v>
      </c>
      <c r="L768" s="34"/>
    </row>
    <row r="769" spans="1:12" customFormat="1" ht="31.5" x14ac:dyDescent="0.25">
      <c r="A769" s="18" t="s">
        <v>232</v>
      </c>
      <c r="B769" s="261"/>
      <c r="C769" s="261"/>
      <c r="D769" s="261"/>
      <c r="E769" s="19" t="s">
        <v>1861</v>
      </c>
      <c r="F769" s="20"/>
      <c r="G769" s="21"/>
      <c r="H769" s="22"/>
      <c r="I769" s="11"/>
      <c r="J769" s="22"/>
      <c r="K769" s="22"/>
      <c r="L769" s="34"/>
    </row>
    <row r="770" spans="1:12" customFormat="1" ht="15.75" x14ac:dyDescent="0.25">
      <c r="A770" s="6" t="s">
        <v>234</v>
      </c>
      <c r="B770" s="63" t="s">
        <v>1733</v>
      </c>
      <c r="C770" s="7" t="s">
        <v>376</v>
      </c>
      <c r="D770" s="7" t="s">
        <v>1862</v>
      </c>
      <c r="E770" s="8" t="s">
        <v>1863</v>
      </c>
      <c r="F770" s="47" t="s">
        <v>448</v>
      </c>
      <c r="G770" s="17">
        <v>4</v>
      </c>
      <c r="H770" s="10">
        <f t="shared" si="125"/>
        <v>4434.7</v>
      </c>
      <c r="I770" s="11">
        <v>17738.78</v>
      </c>
      <c r="J770" s="10">
        <f t="shared" si="126"/>
        <v>4652.62</v>
      </c>
      <c r="K770" s="11">
        <f t="shared" si="127"/>
        <v>18610.48</v>
      </c>
      <c r="L770" s="34"/>
    </row>
    <row r="771" spans="1:12" customFormat="1" ht="15.75" x14ac:dyDescent="0.25">
      <c r="A771" s="6" t="s">
        <v>236</v>
      </c>
      <c r="B771" s="63" t="s">
        <v>1733</v>
      </c>
      <c r="C771" s="7" t="s">
        <v>380</v>
      </c>
      <c r="D771" s="7" t="s">
        <v>1864</v>
      </c>
      <c r="E771" s="8" t="s">
        <v>1865</v>
      </c>
      <c r="F771" s="47" t="s">
        <v>448</v>
      </c>
      <c r="G771" s="17">
        <v>4</v>
      </c>
      <c r="H771" s="10">
        <f t="shared" si="125"/>
        <v>9794.94</v>
      </c>
      <c r="I771" s="11">
        <v>39179.760000000002</v>
      </c>
      <c r="J771" s="10">
        <f t="shared" si="126"/>
        <v>10276.27</v>
      </c>
      <c r="K771" s="11">
        <f t="shared" si="127"/>
        <v>41105.08</v>
      </c>
      <c r="L771" s="34"/>
    </row>
    <row r="772" spans="1:12" customFormat="1" ht="31.5" x14ac:dyDescent="0.25">
      <c r="A772" s="6" t="s">
        <v>238</v>
      </c>
      <c r="B772" s="63" t="s">
        <v>1733</v>
      </c>
      <c r="C772" s="7" t="s">
        <v>385</v>
      </c>
      <c r="D772" s="7" t="s">
        <v>1866</v>
      </c>
      <c r="E772" s="8" t="s">
        <v>1867</v>
      </c>
      <c r="F772" s="47" t="s">
        <v>453</v>
      </c>
      <c r="G772" s="16">
        <v>0.6</v>
      </c>
      <c r="H772" s="10">
        <f t="shared" si="125"/>
        <v>217828.55</v>
      </c>
      <c r="I772" s="11">
        <v>130697.13</v>
      </c>
      <c r="J772" s="10">
        <f t="shared" si="126"/>
        <v>228532.73</v>
      </c>
      <c r="K772" s="11">
        <f t="shared" si="127"/>
        <v>137119.64000000001</v>
      </c>
      <c r="L772" s="34"/>
    </row>
    <row r="773" spans="1:12" customFormat="1" ht="31.5" x14ac:dyDescent="0.25">
      <c r="A773" s="6" t="s">
        <v>240</v>
      </c>
      <c r="B773" s="63" t="s">
        <v>1733</v>
      </c>
      <c r="C773" s="7" t="s">
        <v>387</v>
      </c>
      <c r="D773" s="7" t="s">
        <v>1868</v>
      </c>
      <c r="E773" s="8" t="s">
        <v>1869</v>
      </c>
      <c r="F773" s="47" t="s">
        <v>1601</v>
      </c>
      <c r="G773" s="14">
        <v>5.976</v>
      </c>
      <c r="H773" s="10">
        <f t="shared" si="125"/>
        <v>2919.7</v>
      </c>
      <c r="I773" s="11">
        <v>17448.150000000001</v>
      </c>
      <c r="J773" s="10">
        <f t="shared" si="126"/>
        <v>3063.18</v>
      </c>
      <c r="K773" s="11">
        <f t="shared" si="127"/>
        <v>18305.560000000001</v>
      </c>
      <c r="L773" s="34"/>
    </row>
    <row r="774" spans="1:12" customFormat="1" ht="47.25" x14ac:dyDescent="0.25">
      <c r="A774" s="6" t="s">
        <v>242</v>
      </c>
      <c r="B774" s="63" t="s">
        <v>1733</v>
      </c>
      <c r="C774" s="7" t="s">
        <v>406</v>
      </c>
      <c r="D774" s="7" t="s">
        <v>1870</v>
      </c>
      <c r="E774" s="8" t="s">
        <v>1871</v>
      </c>
      <c r="F774" s="47" t="s">
        <v>453</v>
      </c>
      <c r="G774" s="16">
        <v>0.3</v>
      </c>
      <c r="H774" s="10">
        <f t="shared" si="125"/>
        <v>117873.9</v>
      </c>
      <c r="I774" s="11">
        <v>35362.17</v>
      </c>
      <c r="J774" s="10">
        <f t="shared" si="126"/>
        <v>123666.27</v>
      </c>
      <c r="K774" s="11">
        <f t="shared" si="127"/>
        <v>37099.879999999997</v>
      </c>
      <c r="L774" s="34"/>
    </row>
    <row r="775" spans="1:12" customFormat="1" ht="47.25" x14ac:dyDescent="0.25">
      <c r="A775" s="6" t="s">
        <v>1872</v>
      </c>
      <c r="B775" s="63" t="s">
        <v>1733</v>
      </c>
      <c r="C775" s="7" t="s">
        <v>408</v>
      </c>
      <c r="D775" s="7" t="s">
        <v>1873</v>
      </c>
      <c r="E775" s="8" t="s">
        <v>1874</v>
      </c>
      <c r="F775" s="47" t="s">
        <v>458</v>
      </c>
      <c r="G775" s="17">
        <v>30</v>
      </c>
      <c r="H775" s="10">
        <f t="shared" si="125"/>
        <v>893.15</v>
      </c>
      <c r="I775" s="11">
        <v>26794.61</v>
      </c>
      <c r="J775" s="10">
        <f t="shared" si="126"/>
        <v>937.04</v>
      </c>
      <c r="K775" s="11">
        <f t="shared" si="127"/>
        <v>28111.200000000001</v>
      </c>
      <c r="L775" s="34"/>
    </row>
    <row r="776" spans="1:12" customFormat="1" ht="15.75" x14ac:dyDescent="0.25">
      <c r="A776" s="6" t="s">
        <v>1875</v>
      </c>
      <c r="B776" s="63" t="s">
        <v>1733</v>
      </c>
      <c r="C776" s="7" t="s">
        <v>417</v>
      </c>
      <c r="D776" s="7" t="s">
        <v>1876</v>
      </c>
      <c r="E776" s="8" t="s">
        <v>1877</v>
      </c>
      <c r="F776" s="47" t="s">
        <v>448</v>
      </c>
      <c r="G776" s="17">
        <v>2</v>
      </c>
      <c r="H776" s="10">
        <f t="shared" si="125"/>
        <v>5071.5</v>
      </c>
      <c r="I776" s="11">
        <v>10142.99</v>
      </c>
      <c r="J776" s="10">
        <f t="shared" si="126"/>
        <v>5320.72</v>
      </c>
      <c r="K776" s="11">
        <f t="shared" si="127"/>
        <v>10641.44</v>
      </c>
      <c r="L776" s="34"/>
    </row>
    <row r="777" spans="1:12" customFormat="1" ht="15.75" x14ac:dyDescent="0.25">
      <c r="A777" s="6" t="s">
        <v>1878</v>
      </c>
      <c r="B777" s="63" t="s">
        <v>1733</v>
      </c>
      <c r="C777" s="7" t="s">
        <v>428</v>
      </c>
      <c r="D777" s="7" t="s">
        <v>1879</v>
      </c>
      <c r="E777" s="8" t="s">
        <v>1880</v>
      </c>
      <c r="F777" s="47" t="s">
        <v>448</v>
      </c>
      <c r="G777" s="17">
        <v>6</v>
      </c>
      <c r="H777" s="10">
        <f t="shared" si="125"/>
        <v>412.86</v>
      </c>
      <c r="I777" s="11">
        <v>2477.16</v>
      </c>
      <c r="J777" s="10">
        <f t="shared" si="126"/>
        <v>433.15</v>
      </c>
      <c r="K777" s="11">
        <f t="shared" si="127"/>
        <v>2598.9</v>
      </c>
      <c r="L777" s="34"/>
    </row>
    <row r="778" spans="1:12" customFormat="1" ht="15.75" x14ac:dyDescent="0.25">
      <c r="A778" s="6" t="s">
        <v>1881</v>
      </c>
      <c r="B778" s="63" t="s">
        <v>1733</v>
      </c>
      <c r="C778" s="7" t="s">
        <v>440</v>
      </c>
      <c r="D778" s="7" t="s">
        <v>1882</v>
      </c>
      <c r="E778" s="8" t="s">
        <v>1883</v>
      </c>
      <c r="F778" s="47" t="s">
        <v>448</v>
      </c>
      <c r="G778" s="17">
        <v>6</v>
      </c>
      <c r="H778" s="10">
        <f t="shared" si="125"/>
        <v>949.48</v>
      </c>
      <c r="I778" s="11">
        <v>5696.88</v>
      </c>
      <c r="J778" s="10">
        <f t="shared" si="126"/>
        <v>996.14</v>
      </c>
      <c r="K778" s="11">
        <f t="shared" si="127"/>
        <v>5976.84</v>
      </c>
      <c r="L778" s="34"/>
    </row>
    <row r="779" spans="1:12" customFormat="1" ht="31.5" x14ac:dyDescent="0.25">
      <c r="A779" s="6" t="s">
        <v>1884</v>
      </c>
      <c r="B779" s="63" t="s">
        <v>1733</v>
      </c>
      <c r="C779" s="7" t="s">
        <v>450</v>
      </c>
      <c r="D779" s="7" t="s">
        <v>1885</v>
      </c>
      <c r="E779" s="8" t="s">
        <v>1886</v>
      </c>
      <c r="F779" s="47" t="s">
        <v>448</v>
      </c>
      <c r="G779" s="17">
        <v>6</v>
      </c>
      <c r="H779" s="10">
        <f t="shared" si="125"/>
        <v>162</v>
      </c>
      <c r="I779" s="11">
        <v>971.99</v>
      </c>
      <c r="J779" s="10">
        <f t="shared" si="126"/>
        <v>169.96</v>
      </c>
      <c r="K779" s="11">
        <f t="shared" si="127"/>
        <v>1019.76</v>
      </c>
      <c r="L779" s="34"/>
    </row>
    <row r="780" spans="1:12" customFormat="1" ht="47.25" x14ac:dyDescent="0.25">
      <c r="A780" s="6" t="s">
        <v>1887</v>
      </c>
      <c r="B780" s="63" t="s">
        <v>1733</v>
      </c>
      <c r="C780" s="7" t="s">
        <v>461</v>
      </c>
      <c r="D780" s="7" t="s">
        <v>1888</v>
      </c>
      <c r="E780" s="8" t="s">
        <v>1889</v>
      </c>
      <c r="F780" s="47" t="s">
        <v>448</v>
      </c>
      <c r="G780" s="17">
        <v>2</v>
      </c>
      <c r="H780" s="10">
        <f t="shared" si="125"/>
        <v>2243.35</v>
      </c>
      <c r="I780" s="11">
        <v>4486.6899999999996</v>
      </c>
      <c r="J780" s="10">
        <f t="shared" si="126"/>
        <v>2353.59</v>
      </c>
      <c r="K780" s="11">
        <f t="shared" si="127"/>
        <v>4707.18</v>
      </c>
      <c r="L780" s="34"/>
    </row>
    <row r="781" spans="1:12" customFormat="1" ht="47.25" x14ac:dyDescent="0.25">
      <c r="A781" s="6" t="s">
        <v>1890</v>
      </c>
      <c r="B781" s="63" t="s">
        <v>1733</v>
      </c>
      <c r="C781" s="7" t="s">
        <v>465</v>
      </c>
      <c r="D781" s="7" t="s">
        <v>1891</v>
      </c>
      <c r="E781" s="8" t="s">
        <v>1892</v>
      </c>
      <c r="F781" s="47" t="s">
        <v>448</v>
      </c>
      <c r="G781" s="17">
        <v>2</v>
      </c>
      <c r="H781" s="10">
        <f t="shared" si="125"/>
        <v>2913.02</v>
      </c>
      <c r="I781" s="11">
        <v>5826.04</v>
      </c>
      <c r="J781" s="10">
        <f t="shared" si="126"/>
        <v>3056.17</v>
      </c>
      <c r="K781" s="11">
        <f t="shared" si="127"/>
        <v>6112.34</v>
      </c>
      <c r="L781" s="34"/>
    </row>
    <row r="782" spans="1:12" customFormat="1" ht="47.25" x14ac:dyDescent="0.25">
      <c r="A782" s="6" t="s">
        <v>1893</v>
      </c>
      <c r="B782" s="63" t="s">
        <v>1733</v>
      </c>
      <c r="C782" s="7" t="s">
        <v>469</v>
      </c>
      <c r="D782" s="7" t="s">
        <v>1894</v>
      </c>
      <c r="E782" s="8" t="s">
        <v>1895</v>
      </c>
      <c r="F782" s="47" t="s">
        <v>448</v>
      </c>
      <c r="G782" s="17">
        <v>4</v>
      </c>
      <c r="H782" s="10">
        <f t="shared" si="125"/>
        <v>294.31</v>
      </c>
      <c r="I782" s="11">
        <v>1177.24</v>
      </c>
      <c r="J782" s="10">
        <f t="shared" si="126"/>
        <v>308.77</v>
      </c>
      <c r="K782" s="11">
        <f t="shared" si="127"/>
        <v>1235.08</v>
      </c>
      <c r="L782" s="34"/>
    </row>
    <row r="783" spans="1:12" customFormat="1" ht="47.25" x14ac:dyDescent="0.25">
      <c r="A783" s="6" t="s">
        <v>1896</v>
      </c>
      <c r="B783" s="63" t="s">
        <v>1733</v>
      </c>
      <c r="C783" s="7" t="s">
        <v>472</v>
      </c>
      <c r="D783" s="7" t="s">
        <v>1897</v>
      </c>
      <c r="E783" s="8" t="s">
        <v>1898</v>
      </c>
      <c r="F783" s="47" t="s">
        <v>448</v>
      </c>
      <c r="G783" s="17">
        <v>2</v>
      </c>
      <c r="H783" s="10">
        <f t="shared" si="125"/>
        <v>357.42</v>
      </c>
      <c r="I783" s="11">
        <v>714.84</v>
      </c>
      <c r="J783" s="10">
        <f t="shared" si="126"/>
        <v>374.98</v>
      </c>
      <c r="K783" s="11">
        <f t="shared" si="127"/>
        <v>749.96</v>
      </c>
      <c r="L783" s="34"/>
    </row>
    <row r="784" spans="1:12" customFormat="1" ht="15.75" x14ac:dyDescent="0.25">
      <c r="A784" s="6" t="s">
        <v>1899</v>
      </c>
      <c r="B784" s="63" t="s">
        <v>1733</v>
      </c>
      <c r="C784" s="7" t="s">
        <v>479</v>
      </c>
      <c r="D784" s="7" t="s">
        <v>1815</v>
      </c>
      <c r="E784" s="8" t="s">
        <v>1816</v>
      </c>
      <c r="F784" s="47" t="s">
        <v>448</v>
      </c>
      <c r="G784" s="17">
        <v>22</v>
      </c>
      <c r="H784" s="10">
        <f t="shared" si="125"/>
        <v>430.46</v>
      </c>
      <c r="I784" s="11">
        <v>9470.0300000000007</v>
      </c>
      <c r="J784" s="10">
        <f t="shared" si="126"/>
        <v>451.61</v>
      </c>
      <c r="K784" s="11">
        <f t="shared" si="127"/>
        <v>9935.42</v>
      </c>
      <c r="L784" s="34"/>
    </row>
    <row r="785" spans="1:12" customFormat="1" ht="15.75" x14ac:dyDescent="0.25">
      <c r="A785" s="18" t="s">
        <v>247</v>
      </c>
      <c r="B785" s="261"/>
      <c r="C785" s="261"/>
      <c r="D785" s="261"/>
      <c r="E785" s="19" t="s">
        <v>1900</v>
      </c>
      <c r="F785" s="20"/>
      <c r="G785" s="21"/>
      <c r="H785" s="22"/>
      <c r="I785" s="11"/>
      <c r="J785" s="22"/>
      <c r="K785" s="22"/>
      <c r="L785" s="34"/>
    </row>
    <row r="786" spans="1:12" customFormat="1" ht="15.75" x14ac:dyDescent="0.25">
      <c r="A786" s="6" t="s">
        <v>249</v>
      </c>
      <c r="B786" s="63" t="s">
        <v>1733</v>
      </c>
      <c r="C786" s="7" t="s">
        <v>486</v>
      </c>
      <c r="D786" s="7" t="s">
        <v>1901</v>
      </c>
      <c r="E786" s="8" t="s">
        <v>1902</v>
      </c>
      <c r="F786" s="47" t="s">
        <v>448</v>
      </c>
      <c r="G786" s="17">
        <v>1</v>
      </c>
      <c r="H786" s="10">
        <f t="shared" ref="H786:H800" si="128">ROUND(I786/G786,2)</f>
        <v>29726.29</v>
      </c>
      <c r="I786" s="11">
        <v>29726.29</v>
      </c>
      <c r="J786" s="10">
        <f t="shared" ref="J786:J800" si="129">ROUND(H786*M$17*N$17*O$17,2)</f>
        <v>31187.05</v>
      </c>
      <c r="K786" s="11">
        <f t="shared" ref="K786:K800" si="130">ROUND(J786*G786,2)</f>
        <v>31187.05</v>
      </c>
      <c r="L786" s="34"/>
    </row>
    <row r="787" spans="1:12" s="74" customFormat="1" ht="31.5" x14ac:dyDescent="0.25">
      <c r="A787" s="65" t="s">
        <v>251</v>
      </c>
      <c r="B787" s="66" t="s">
        <v>1733</v>
      </c>
      <c r="C787" s="67" t="s">
        <v>490</v>
      </c>
      <c r="D787" s="67" t="s">
        <v>1903</v>
      </c>
      <c r="E787" s="68" t="s">
        <v>4525</v>
      </c>
      <c r="F787" s="69" t="s">
        <v>448</v>
      </c>
      <c r="G787" s="70">
        <v>1</v>
      </c>
      <c r="H787" s="71">
        <f t="shared" si="128"/>
        <v>8872.17</v>
      </c>
      <c r="I787" s="11">
        <v>8872.17</v>
      </c>
      <c r="J787" s="71">
        <f>ROUND(H787*N$17*O$17,2)</f>
        <v>9206.8799999999992</v>
      </c>
      <c r="K787" s="72">
        <f t="shared" si="130"/>
        <v>9206.8799999999992</v>
      </c>
      <c r="L787" s="73"/>
    </row>
    <row r="788" spans="1:12" customFormat="1" ht="31.5" x14ac:dyDescent="0.25">
      <c r="A788" s="6" t="s">
        <v>253</v>
      </c>
      <c r="B788" s="63" t="s">
        <v>1733</v>
      </c>
      <c r="C788" s="7" t="s">
        <v>495</v>
      </c>
      <c r="D788" s="7" t="s">
        <v>1904</v>
      </c>
      <c r="E788" s="8" t="s">
        <v>1905</v>
      </c>
      <c r="F788" s="47" t="s">
        <v>453</v>
      </c>
      <c r="G788" s="16">
        <v>0.2</v>
      </c>
      <c r="H788" s="10">
        <f t="shared" si="128"/>
        <v>188121.7</v>
      </c>
      <c r="I788" s="11">
        <v>37624.339999999997</v>
      </c>
      <c r="J788" s="10">
        <f t="shared" si="129"/>
        <v>197366.08</v>
      </c>
      <c r="K788" s="11">
        <f t="shared" si="130"/>
        <v>39473.22</v>
      </c>
      <c r="L788" s="34"/>
    </row>
    <row r="789" spans="1:12" customFormat="1" ht="15.75" x14ac:dyDescent="0.25">
      <c r="A789" s="6" t="s">
        <v>255</v>
      </c>
      <c r="B789" s="63" t="s">
        <v>1733</v>
      </c>
      <c r="C789" s="7" t="s">
        <v>497</v>
      </c>
      <c r="D789" s="7" t="s">
        <v>1906</v>
      </c>
      <c r="E789" s="8" t="s">
        <v>1907</v>
      </c>
      <c r="F789" s="47" t="s">
        <v>1504</v>
      </c>
      <c r="G789" s="15">
        <v>18.760000000000002</v>
      </c>
      <c r="H789" s="10">
        <f t="shared" si="128"/>
        <v>35.67</v>
      </c>
      <c r="I789" s="11">
        <v>669.17</v>
      </c>
      <c r="J789" s="10">
        <f t="shared" si="129"/>
        <v>37.42</v>
      </c>
      <c r="K789" s="11">
        <f t="shared" si="130"/>
        <v>702</v>
      </c>
      <c r="L789" s="34"/>
    </row>
    <row r="790" spans="1:12" customFormat="1" ht="15.75" x14ac:dyDescent="0.25">
      <c r="A790" s="6" t="s">
        <v>1908</v>
      </c>
      <c r="B790" s="63" t="s">
        <v>1733</v>
      </c>
      <c r="C790" s="7" t="s">
        <v>503</v>
      </c>
      <c r="D790" s="7" t="s">
        <v>1909</v>
      </c>
      <c r="E790" s="8" t="s">
        <v>1910</v>
      </c>
      <c r="F790" s="47" t="s">
        <v>448</v>
      </c>
      <c r="G790" s="17">
        <v>1</v>
      </c>
      <c r="H790" s="10">
        <f t="shared" si="128"/>
        <v>467.81</v>
      </c>
      <c r="I790" s="11">
        <v>467.81</v>
      </c>
      <c r="J790" s="10">
        <f t="shared" si="129"/>
        <v>490.8</v>
      </c>
      <c r="K790" s="11">
        <f t="shared" si="130"/>
        <v>490.8</v>
      </c>
      <c r="L790" s="34"/>
    </row>
    <row r="791" spans="1:12" customFormat="1" ht="31.5" x14ac:dyDescent="0.25">
      <c r="A791" s="6" t="s">
        <v>1911</v>
      </c>
      <c r="B791" s="63" t="s">
        <v>1733</v>
      </c>
      <c r="C791" s="7" t="s">
        <v>507</v>
      </c>
      <c r="D791" s="7" t="s">
        <v>1912</v>
      </c>
      <c r="E791" s="8" t="s">
        <v>1913</v>
      </c>
      <c r="F791" s="47" t="s">
        <v>448</v>
      </c>
      <c r="G791" s="17">
        <v>1</v>
      </c>
      <c r="H791" s="10">
        <f t="shared" si="128"/>
        <v>260.39999999999998</v>
      </c>
      <c r="I791" s="11">
        <v>260.39999999999998</v>
      </c>
      <c r="J791" s="10">
        <f t="shared" si="129"/>
        <v>273.2</v>
      </c>
      <c r="K791" s="11">
        <f t="shared" si="130"/>
        <v>273.2</v>
      </c>
      <c r="L791" s="34"/>
    </row>
    <row r="792" spans="1:12" customFormat="1" ht="15" customHeight="1" x14ac:dyDescent="0.25">
      <c r="A792" s="4"/>
      <c r="B792" s="64"/>
      <c r="C792" s="268" t="s">
        <v>1914</v>
      </c>
      <c r="D792" s="268"/>
      <c r="E792" s="268"/>
      <c r="F792" s="5"/>
      <c r="G792" s="5"/>
      <c r="H792" s="5"/>
      <c r="I792" s="98"/>
      <c r="J792" s="5"/>
      <c r="K792" s="5"/>
      <c r="L792" s="34"/>
    </row>
    <row r="793" spans="1:12" customFormat="1" ht="31.5" x14ac:dyDescent="0.25">
      <c r="A793" s="6" t="s">
        <v>1915</v>
      </c>
      <c r="B793" s="63" t="s">
        <v>1733</v>
      </c>
      <c r="C793" s="7" t="s">
        <v>512</v>
      </c>
      <c r="D793" s="7" t="s">
        <v>1656</v>
      </c>
      <c r="E793" s="8" t="s">
        <v>1657</v>
      </c>
      <c r="F793" s="47" t="s">
        <v>1516</v>
      </c>
      <c r="G793" s="16">
        <v>0.6</v>
      </c>
      <c r="H793" s="10">
        <f t="shared" si="128"/>
        <v>240.83</v>
      </c>
      <c r="I793" s="11">
        <v>144.5</v>
      </c>
      <c r="J793" s="10">
        <f t="shared" si="129"/>
        <v>252.66</v>
      </c>
      <c r="K793" s="11">
        <f t="shared" si="130"/>
        <v>151.6</v>
      </c>
      <c r="L793" s="34"/>
    </row>
    <row r="794" spans="1:12" customFormat="1" ht="15.75" x14ac:dyDescent="0.25">
      <c r="A794" s="6" t="s">
        <v>1916</v>
      </c>
      <c r="B794" s="63" t="s">
        <v>1733</v>
      </c>
      <c r="C794" s="7" t="s">
        <v>523</v>
      </c>
      <c r="D794" s="7" t="s">
        <v>1728</v>
      </c>
      <c r="E794" s="8" t="s">
        <v>1917</v>
      </c>
      <c r="F794" s="47" t="s">
        <v>448</v>
      </c>
      <c r="G794" s="17">
        <v>6</v>
      </c>
      <c r="H794" s="10">
        <f t="shared" si="128"/>
        <v>79.92</v>
      </c>
      <c r="I794" s="11">
        <v>479.51</v>
      </c>
      <c r="J794" s="10">
        <f t="shared" si="129"/>
        <v>83.85</v>
      </c>
      <c r="K794" s="11">
        <f t="shared" si="130"/>
        <v>503.1</v>
      </c>
      <c r="L794" s="34"/>
    </row>
    <row r="795" spans="1:12" customFormat="1" ht="15.75" x14ac:dyDescent="0.25">
      <c r="A795" s="6" t="s">
        <v>1918</v>
      </c>
      <c r="B795" s="63" t="s">
        <v>1733</v>
      </c>
      <c r="C795" s="7" t="s">
        <v>536</v>
      </c>
      <c r="D795" s="7" t="s">
        <v>1832</v>
      </c>
      <c r="E795" s="8" t="s">
        <v>1833</v>
      </c>
      <c r="F795" s="47" t="s">
        <v>443</v>
      </c>
      <c r="G795" s="15">
        <v>0.06</v>
      </c>
      <c r="H795" s="10">
        <f t="shared" si="128"/>
        <v>383.33</v>
      </c>
      <c r="I795" s="11">
        <v>23</v>
      </c>
      <c r="J795" s="10">
        <f t="shared" si="129"/>
        <v>402.17</v>
      </c>
      <c r="K795" s="11">
        <f t="shared" si="130"/>
        <v>24.13</v>
      </c>
      <c r="L795" s="34"/>
    </row>
    <row r="796" spans="1:12" customFormat="1" ht="15" customHeight="1" x14ac:dyDescent="0.25">
      <c r="A796" s="4"/>
      <c r="B796" s="64"/>
      <c r="C796" s="268" t="s">
        <v>1919</v>
      </c>
      <c r="D796" s="268"/>
      <c r="E796" s="268"/>
      <c r="F796" s="5"/>
      <c r="G796" s="5"/>
      <c r="H796" s="5"/>
      <c r="I796" s="98"/>
      <c r="J796" s="5"/>
      <c r="K796" s="5"/>
      <c r="L796" s="34"/>
    </row>
    <row r="797" spans="1:12" customFormat="1" ht="31.5" x14ac:dyDescent="0.25">
      <c r="A797" s="6" t="s">
        <v>1920</v>
      </c>
      <c r="B797" s="63" t="s">
        <v>1733</v>
      </c>
      <c r="C797" s="7" t="s">
        <v>549</v>
      </c>
      <c r="D797" s="7" t="s">
        <v>1839</v>
      </c>
      <c r="E797" s="8" t="s">
        <v>1840</v>
      </c>
      <c r="F797" s="47" t="s">
        <v>458</v>
      </c>
      <c r="G797" s="17">
        <v>8</v>
      </c>
      <c r="H797" s="10">
        <f t="shared" si="128"/>
        <v>138.01</v>
      </c>
      <c r="I797" s="11">
        <v>1104.1099999999999</v>
      </c>
      <c r="J797" s="10">
        <f t="shared" si="129"/>
        <v>144.79</v>
      </c>
      <c r="K797" s="11">
        <f t="shared" si="130"/>
        <v>1158.32</v>
      </c>
      <c r="L797" s="34"/>
    </row>
    <row r="798" spans="1:12" customFormat="1" ht="15.75" x14ac:dyDescent="0.25">
      <c r="A798" s="6" t="s">
        <v>1921</v>
      </c>
      <c r="B798" s="63" t="s">
        <v>1733</v>
      </c>
      <c r="C798" s="7" t="s">
        <v>558</v>
      </c>
      <c r="D798" s="7" t="s">
        <v>1842</v>
      </c>
      <c r="E798" s="8" t="s">
        <v>1843</v>
      </c>
      <c r="F798" s="47" t="s">
        <v>443</v>
      </c>
      <c r="G798" s="15">
        <v>0.06</v>
      </c>
      <c r="H798" s="10">
        <f t="shared" si="128"/>
        <v>1120.67</v>
      </c>
      <c r="I798" s="11">
        <v>67.239999999999995</v>
      </c>
      <c r="J798" s="10">
        <f t="shared" si="129"/>
        <v>1175.74</v>
      </c>
      <c r="K798" s="11">
        <f t="shared" si="130"/>
        <v>70.540000000000006</v>
      </c>
      <c r="L798" s="34"/>
    </row>
    <row r="799" spans="1:12" customFormat="1" ht="47.25" x14ac:dyDescent="0.25">
      <c r="A799" s="6" t="s">
        <v>1922</v>
      </c>
      <c r="B799" s="63" t="s">
        <v>1733</v>
      </c>
      <c r="C799" s="7" t="s">
        <v>562</v>
      </c>
      <c r="D799" s="7" t="s">
        <v>1923</v>
      </c>
      <c r="E799" s="8" t="s">
        <v>1924</v>
      </c>
      <c r="F799" s="47" t="s">
        <v>453</v>
      </c>
      <c r="G799" s="14">
        <v>7.4999999999999997E-2</v>
      </c>
      <c r="H799" s="10">
        <f t="shared" si="128"/>
        <v>89892.13</v>
      </c>
      <c r="I799" s="11">
        <v>6741.91</v>
      </c>
      <c r="J799" s="10">
        <f t="shared" si="129"/>
        <v>94309.47</v>
      </c>
      <c r="K799" s="11">
        <f t="shared" si="130"/>
        <v>7073.21</v>
      </c>
      <c r="L799" s="34"/>
    </row>
    <row r="800" spans="1:12" customFormat="1" ht="31.5" x14ac:dyDescent="0.25">
      <c r="A800" s="6" t="s">
        <v>1925</v>
      </c>
      <c r="B800" s="63" t="s">
        <v>1733</v>
      </c>
      <c r="C800" s="7" t="s">
        <v>566</v>
      </c>
      <c r="D800" s="7" t="s">
        <v>1926</v>
      </c>
      <c r="E800" s="8" t="s">
        <v>1927</v>
      </c>
      <c r="F800" s="47" t="s">
        <v>1601</v>
      </c>
      <c r="G800" s="12">
        <v>0.74850000000000005</v>
      </c>
      <c r="H800" s="10">
        <f t="shared" si="128"/>
        <v>5074.5600000000004</v>
      </c>
      <c r="I800" s="11">
        <v>3798.31</v>
      </c>
      <c r="J800" s="10">
        <f t="shared" si="129"/>
        <v>5323.93</v>
      </c>
      <c r="K800" s="11">
        <f t="shared" si="130"/>
        <v>3984.96</v>
      </c>
      <c r="L800" s="34"/>
    </row>
    <row r="801" spans="1:12" s="49" customFormat="1" ht="17.25" customHeight="1" x14ac:dyDescent="0.3">
      <c r="A801" s="262" t="s">
        <v>4505</v>
      </c>
      <c r="B801" s="263"/>
      <c r="C801" s="263"/>
      <c r="D801" s="263"/>
      <c r="E801" s="264"/>
      <c r="F801" s="58"/>
      <c r="G801" s="58"/>
      <c r="H801" s="58"/>
      <c r="I801" s="101">
        <f>SUM(I805:I971)</f>
        <v>20432129.549999993</v>
      </c>
      <c r="J801" s="58"/>
      <c r="K801" s="75">
        <f>SUM(K805:K971)</f>
        <v>21406159.310000002</v>
      </c>
      <c r="L801" s="59"/>
    </row>
    <row r="802" spans="1:12" customFormat="1" ht="15" customHeight="1" x14ac:dyDescent="0.25">
      <c r="A802" s="258" t="s">
        <v>4503</v>
      </c>
      <c r="B802" s="259"/>
      <c r="C802" s="259"/>
      <c r="D802" s="259"/>
      <c r="E802" s="260"/>
      <c r="F802" s="50"/>
      <c r="G802" s="51"/>
      <c r="H802" s="52"/>
      <c r="I802" s="102">
        <f>I828+I829+I830+I853+I889+I902+I909+I904+I921+I924+I926+I929+I939+I954+I967+I969</f>
        <v>2628372.44</v>
      </c>
      <c r="J802" s="53"/>
      <c r="K802" s="54">
        <f>K828+K829+K830+K853+K889+K902+K909+K904+K921+K924+K926+K929+K939+K954+K967+K969</f>
        <v>2727528.41</v>
      </c>
      <c r="L802" s="55"/>
    </row>
    <row r="803" spans="1:12" customFormat="1" ht="15.75" x14ac:dyDescent="0.25">
      <c r="A803" s="18" t="s">
        <v>258</v>
      </c>
      <c r="B803" s="275"/>
      <c r="C803" s="276"/>
      <c r="D803" s="277"/>
      <c r="E803" s="19" t="s">
        <v>1928</v>
      </c>
      <c r="F803" s="20"/>
      <c r="G803" s="21"/>
      <c r="H803" s="22"/>
      <c r="I803" s="11"/>
      <c r="J803" s="22"/>
      <c r="K803" s="22"/>
      <c r="L803" s="34"/>
    </row>
    <row r="804" spans="1:12" customFormat="1" ht="15" customHeight="1" x14ac:dyDescent="0.25">
      <c r="A804" s="4"/>
      <c r="B804" s="64"/>
      <c r="C804" s="265" t="s">
        <v>1929</v>
      </c>
      <c r="D804" s="266"/>
      <c r="E804" s="267"/>
      <c r="F804" s="5"/>
      <c r="G804" s="5"/>
      <c r="H804" s="5"/>
      <c r="I804" s="98"/>
      <c r="J804" s="5"/>
      <c r="K804" s="5"/>
      <c r="L804" s="34"/>
    </row>
    <row r="805" spans="1:12" customFormat="1" ht="31.5" x14ac:dyDescent="0.25">
      <c r="A805" s="6" t="s">
        <v>260</v>
      </c>
      <c r="B805" s="63" t="s">
        <v>1930</v>
      </c>
      <c r="C805" s="7" t="s">
        <v>11</v>
      </c>
      <c r="D805" s="7" t="s">
        <v>1650</v>
      </c>
      <c r="E805" s="8" t="s">
        <v>1651</v>
      </c>
      <c r="F805" s="47" t="s">
        <v>453</v>
      </c>
      <c r="G805" s="16">
        <v>19.7</v>
      </c>
      <c r="H805" s="10">
        <f t="shared" ref="H805:H868" si="131">ROUND(I805/G805,2)</f>
        <v>140103.09</v>
      </c>
      <c r="I805" s="11">
        <v>2760030.83</v>
      </c>
      <c r="J805" s="10">
        <f t="shared" ref="J805:J868" si="132">ROUND(H805*M$17*N$17*O$17,2)</f>
        <v>146987.81</v>
      </c>
      <c r="K805" s="11">
        <f t="shared" ref="K805:K868" si="133">ROUND(J805*G805,2)</f>
        <v>2895659.86</v>
      </c>
      <c r="L805" s="34"/>
    </row>
    <row r="806" spans="1:12" customFormat="1" ht="63" x14ac:dyDescent="0.25">
      <c r="A806" s="6" t="s">
        <v>261</v>
      </c>
      <c r="B806" s="63" t="s">
        <v>1930</v>
      </c>
      <c r="C806" s="7" t="s">
        <v>12</v>
      </c>
      <c r="D806" s="7" t="s">
        <v>1653</v>
      </c>
      <c r="E806" s="8" t="s">
        <v>1654</v>
      </c>
      <c r="F806" s="47" t="s">
        <v>458</v>
      </c>
      <c r="G806" s="17">
        <v>1980</v>
      </c>
      <c r="H806" s="10">
        <f t="shared" si="131"/>
        <v>45.22</v>
      </c>
      <c r="I806" s="11">
        <v>89531.64</v>
      </c>
      <c r="J806" s="10">
        <f t="shared" si="132"/>
        <v>47.44</v>
      </c>
      <c r="K806" s="11">
        <f t="shared" si="133"/>
        <v>93931.199999999997</v>
      </c>
      <c r="L806" s="34"/>
    </row>
    <row r="807" spans="1:12" customFormat="1" ht="31.5" x14ac:dyDescent="0.25">
      <c r="A807" s="6" t="s">
        <v>264</v>
      </c>
      <c r="B807" s="63" t="s">
        <v>1930</v>
      </c>
      <c r="C807" s="7" t="s">
        <v>629</v>
      </c>
      <c r="D807" s="7" t="s">
        <v>1931</v>
      </c>
      <c r="E807" s="8" t="s">
        <v>1932</v>
      </c>
      <c r="F807" s="47" t="s">
        <v>453</v>
      </c>
      <c r="G807" s="16">
        <v>3.6</v>
      </c>
      <c r="H807" s="10">
        <f t="shared" si="131"/>
        <v>117442.89</v>
      </c>
      <c r="I807" s="11">
        <v>422794.42</v>
      </c>
      <c r="J807" s="10">
        <f t="shared" si="132"/>
        <v>123214.08</v>
      </c>
      <c r="K807" s="11">
        <f t="shared" si="133"/>
        <v>443570.69</v>
      </c>
      <c r="L807" s="34"/>
    </row>
    <row r="808" spans="1:12" customFormat="1" ht="63" x14ac:dyDescent="0.25">
      <c r="A808" s="6" t="s">
        <v>266</v>
      </c>
      <c r="B808" s="63" t="s">
        <v>1930</v>
      </c>
      <c r="C808" s="7" t="s">
        <v>631</v>
      </c>
      <c r="D808" s="7" t="s">
        <v>1933</v>
      </c>
      <c r="E808" s="8" t="s">
        <v>1934</v>
      </c>
      <c r="F808" s="47" t="s">
        <v>458</v>
      </c>
      <c r="G808" s="16">
        <v>362.9</v>
      </c>
      <c r="H808" s="10">
        <f t="shared" si="131"/>
        <v>60.75</v>
      </c>
      <c r="I808" s="11">
        <v>22045.94</v>
      </c>
      <c r="J808" s="10">
        <f t="shared" si="132"/>
        <v>63.74</v>
      </c>
      <c r="K808" s="11">
        <f t="shared" si="133"/>
        <v>23131.25</v>
      </c>
      <c r="L808" s="34"/>
    </row>
    <row r="809" spans="1:12" customFormat="1" ht="15" customHeight="1" x14ac:dyDescent="0.25">
      <c r="A809" s="4"/>
      <c r="B809" s="64"/>
      <c r="C809" s="265" t="s">
        <v>1935</v>
      </c>
      <c r="D809" s="266"/>
      <c r="E809" s="267"/>
      <c r="F809" s="5"/>
      <c r="G809" s="5"/>
      <c r="H809" s="5"/>
      <c r="I809" s="98"/>
      <c r="J809" s="5"/>
      <c r="K809" s="5"/>
      <c r="L809" s="34"/>
    </row>
    <row r="810" spans="1:12" customFormat="1" ht="15.75" x14ac:dyDescent="0.25">
      <c r="A810" s="6" t="s">
        <v>1936</v>
      </c>
      <c r="B810" s="63" t="s">
        <v>1930</v>
      </c>
      <c r="C810" s="7" t="s">
        <v>660</v>
      </c>
      <c r="D810" s="7" t="s">
        <v>1937</v>
      </c>
      <c r="E810" s="8" t="s">
        <v>1938</v>
      </c>
      <c r="F810" s="47" t="s">
        <v>1939</v>
      </c>
      <c r="G810" s="13">
        <v>2.151392</v>
      </c>
      <c r="H810" s="10">
        <f t="shared" si="131"/>
        <v>103407.95</v>
      </c>
      <c r="I810" s="11">
        <v>222471.03</v>
      </c>
      <c r="J810" s="10">
        <f t="shared" si="132"/>
        <v>108489.46</v>
      </c>
      <c r="K810" s="11">
        <f t="shared" si="133"/>
        <v>233403.36</v>
      </c>
      <c r="L810" s="34"/>
    </row>
    <row r="811" spans="1:12" customFormat="1" ht="31.5" x14ac:dyDescent="0.25">
      <c r="A811" s="6" t="s">
        <v>1940</v>
      </c>
      <c r="B811" s="63" t="s">
        <v>1930</v>
      </c>
      <c r="C811" s="7" t="s">
        <v>663</v>
      </c>
      <c r="D811" s="7" t="s">
        <v>1941</v>
      </c>
      <c r="E811" s="8" t="s">
        <v>1942</v>
      </c>
      <c r="F811" s="47" t="s">
        <v>448</v>
      </c>
      <c r="G811" s="17">
        <v>18</v>
      </c>
      <c r="H811" s="10">
        <f t="shared" si="131"/>
        <v>5071.3999999999996</v>
      </c>
      <c r="I811" s="11">
        <v>91285.119999999995</v>
      </c>
      <c r="J811" s="10">
        <f t="shared" si="132"/>
        <v>5320.61</v>
      </c>
      <c r="K811" s="11">
        <f t="shared" si="133"/>
        <v>95770.98</v>
      </c>
      <c r="L811" s="34"/>
    </row>
    <row r="812" spans="1:12" customFormat="1" ht="31.5" x14ac:dyDescent="0.25">
      <c r="A812" s="6" t="s">
        <v>1943</v>
      </c>
      <c r="B812" s="63" t="s">
        <v>1930</v>
      </c>
      <c r="C812" s="7" t="s">
        <v>667</v>
      </c>
      <c r="D812" s="7" t="s">
        <v>1944</v>
      </c>
      <c r="E812" s="8" t="s">
        <v>1945</v>
      </c>
      <c r="F812" s="47" t="s">
        <v>448</v>
      </c>
      <c r="G812" s="17">
        <v>2</v>
      </c>
      <c r="H812" s="10">
        <f t="shared" si="131"/>
        <v>7382.23</v>
      </c>
      <c r="I812" s="11">
        <v>14764.46</v>
      </c>
      <c r="J812" s="10">
        <f t="shared" si="132"/>
        <v>7745</v>
      </c>
      <c r="K812" s="11">
        <f t="shared" si="133"/>
        <v>15490</v>
      </c>
      <c r="L812" s="34"/>
    </row>
    <row r="813" spans="1:12" customFormat="1" ht="31.5" x14ac:dyDescent="0.25">
      <c r="A813" s="6" t="s">
        <v>1946</v>
      </c>
      <c r="B813" s="63" t="s">
        <v>1930</v>
      </c>
      <c r="C813" s="7" t="s">
        <v>672</v>
      </c>
      <c r="D813" s="7" t="s">
        <v>1947</v>
      </c>
      <c r="E813" s="8" t="s">
        <v>1948</v>
      </c>
      <c r="F813" s="47" t="s">
        <v>448</v>
      </c>
      <c r="G813" s="17">
        <v>16</v>
      </c>
      <c r="H813" s="10">
        <f t="shared" si="131"/>
        <v>8123.41</v>
      </c>
      <c r="I813" s="11">
        <v>129974.62</v>
      </c>
      <c r="J813" s="10">
        <f t="shared" si="132"/>
        <v>8522.6</v>
      </c>
      <c r="K813" s="11">
        <f t="shared" si="133"/>
        <v>136361.60000000001</v>
      </c>
      <c r="L813" s="34"/>
    </row>
    <row r="814" spans="1:12" customFormat="1" ht="31.5" x14ac:dyDescent="0.25">
      <c r="A814" s="6" t="s">
        <v>1949</v>
      </c>
      <c r="B814" s="63" t="s">
        <v>1930</v>
      </c>
      <c r="C814" s="7" t="s">
        <v>676</v>
      </c>
      <c r="D814" s="7" t="s">
        <v>1950</v>
      </c>
      <c r="E814" s="8" t="s">
        <v>1951</v>
      </c>
      <c r="F814" s="47" t="s">
        <v>448</v>
      </c>
      <c r="G814" s="17">
        <v>14</v>
      </c>
      <c r="H814" s="10">
        <f t="shared" si="131"/>
        <v>8965.35</v>
      </c>
      <c r="I814" s="11">
        <v>125514.94</v>
      </c>
      <c r="J814" s="10">
        <f t="shared" si="132"/>
        <v>9405.91</v>
      </c>
      <c r="K814" s="11">
        <f t="shared" si="133"/>
        <v>131682.74</v>
      </c>
      <c r="L814" s="34"/>
    </row>
    <row r="815" spans="1:12" customFormat="1" ht="31.5" x14ac:dyDescent="0.25">
      <c r="A815" s="6" t="s">
        <v>1952</v>
      </c>
      <c r="B815" s="63" t="s">
        <v>1930</v>
      </c>
      <c r="C815" s="7" t="s">
        <v>680</v>
      </c>
      <c r="D815" s="7" t="s">
        <v>1953</v>
      </c>
      <c r="E815" s="8" t="s">
        <v>1954</v>
      </c>
      <c r="F815" s="47" t="s">
        <v>448</v>
      </c>
      <c r="G815" s="17">
        <v>32</v>
      </c>
      <c r="H815" s="10">
        <f t="shared" si="131"/>
        <v>9818.2999999999993</v>
      </c>
      <c r="I815" s="11">
        <v>314185.67</v>
      </c>
      <c r="J815" s="10">
        <f t="shared" si="132"/>
        <v>10300.780000000001</v>
      </c>
      <c r="K815" s="11">
        <f t="shared" si="133"/>
        <v>329624.96000000002</v>
      </c>
      <c r="L815" s="34"/>
    </row>
    <row r="816" spans="1:12" customFormat="1" ht="31.5" x14ac:dyDescent="0.25">
      <c r="A816" s="6" t="s">
        <v>1955</v>
      </c>
      <c r="B816" s="63" t="s">
        <v>1930</v>
      </c>
      <c r="C816" s="7" t="s">
        <v>682</v>
      </c>
      <c r="D816" s="7" t="s">
        <v>1956</v>
      </c>
      <c r="E816" s="8" t="s">
        <v>1957</v>
      </c>
      <c r="F816" s="47" t="s">
        <v>448</v>
      </c>
      <c r="G816" s="17">
        <v>22</v>
      </c>
      <c r="H816" s="10">
        <f t="shared" si="131"/>
        <v>10671.35</v>
      </c>
      <c r="I816" s="11">
        <v>234769.69</v>
      </c>
      <c r="J816" s="10">
        <f t="shared" si="132"/>
        <v>11195.74</v>
      </c>
      <c r="K816" s="11">
        <f t="shared" si="133"/>
        <v>246306.28</v>
      </c>
      <c r="L816" s="34"/>
    </row>
    <row r="817" spans="1:12" customFormat="1" ht="31.5" x14ac:dyDescent="0.25">
      <c r="A817" s="6" t="s">
        <v>1958</v>
      </c>
      <c r="B817" s="63" t="s">
        <v>1930</v>
      </c>
      <c r="C817" s="7" t="s">
        <v>686</v>
      </c>
      <c r="D817" s="7" t="s">
        <v>1959</v>
      </c>
      <c r="E817" s="8" t="s">
        <v>1960</v>
      </c>
      <c r="F817" s="47" t="s">
        <v>448</v>
      </c>
      <c r="G817" s="17">
        <v>32</v>
      </c>
      <c r="H817" s="10">
        <f t="shared" si="131"/>
        <v>11496.87</v>
      </c>
      <c r="I817" s="11">
        <v>367899.94</v>
      </c>
      <c r="J817" s="10">
        <f t="shared" si="132"/>
        <v>12061.83</v>
      </c>
      <c r="K817" s="11">
        <f t="shared" si="133"/>
        <v>385978.56</v>
      </c>
      <c r="L817" s="34"/>
    </row>
    <row r="818" spans="1:12" customFormat="1" ht="31.5" x14ac:dyDescent="0.25">
      <c r="A818" s="6" t="s">
        <v>1961</v>
      </c>
      <c r="B818" s="63" t="s">
        <v>1930</v>
      </c>
      <c r="C818" s="7" t="s">
        <v>690</v>
      </c>
      <c r="D818" s="7" t="s">
        <v>1962</v>
      </c>
      <c r="E818" s="8" t="s">
        <v>1963</v>
      </c>
      <c r="F818" s="47" t="s">
        <v>448</v>
      </c>
      <c r="G818" s="17">
        <v>70</v>
      </c>
      <c r="H818" s="10">
        <f t="shared" si="131"/>
        <v>13178.39</v>
      </c>
      <c r="I818" s="11">
        <v>922487.5</v>
      </c>
      <c r="J818" s="10">
        <f t="shared" si="132"/>
        <v>13825.98</v>
      </c>
      <c r="K818" s="11">
        <f t="shared" si="133"/>
        <v>967818.6</v>
      </c>
      <c r="L818" s="34"/>
    </row>
    <row r="819" spans="1:12" customFormat="1" ht="31.5" x14ac:dyDescent="0.25">
      <c r="A819" s="6" t="s">
        <v>1964</v>
      </c>
      <c r="B819" s="63" t="s">
        <v>1930</v>
      </c>
      <c r="C819" s="7" t="s">
        <v>694</v>
      </c>
      <c r="D819" s="7" t="s">
        <v>1965</v>
      </c>
      <c r="E819" s="8" t="s">
        <v>1966</v>
      </c>
      <c r="F819" s="47" t="s">
        <v>448</v>
      </c>
      <c r="G819" s="17">
        <v>10</v>
      </c>
      <c r="H819" s="10">
        <f t="shared" si="131"/>
        <v>14873.28</v>
      </c>
      <c r="I819" s="11">
        <v>148732.82</v>
      </c>
      <c r="J819" s="10">
        <f t="shared" si="132"/>
        <v>15604.16</v>
      </c>
      <c r="K819" s="11">
        <f t="shared" si="133"/>
        <v>156041.60000000001</v>
      </c>
      <c r="L819" s="34"/>
    </row>
    <row r="820" spans="1:12" customFormat="1" ht="31.5" x14ac:dyDescent="0.25">
      <c r="A820" s="6" t="s">
        <v>1967</v>
      </c>
      <c r="B820" s="63" t="s">
        <v>1930</v>
      </c>
      <c r="C820" s="7" t="s">
        <v>14</v>
      </c>
      <c r="D820" s="7" t="s">
        <v>1968</v>
      </c>
      <c r="E820" s="8" t="s">
        <v>1969</v>
      </c>
      <c r="F820" s="47" t="s">
        <v>1516</v>
      </c>
      <c r="G820" s="16">
        <v>7.2</v>
      </c>
      <c r="H820" s="10">
        <f t="shared" si="131"/>
        <v>8798.23</v>
      </c>
      <c r="I820" s="11">
        <v>63347.24</v>
      </c>
      <c r="J820" s="10">
        <f t="shared" si="132"/>
        <v>9230.58</v>
      </c>
      <c r="K820" s="11">
        <f t="shared" si="133"/>
        <v>66460.179999999993</v>
      </c>
      <c r="L820" s="34"/>
    </row>
    <row r="821" spans="1:12" customFormat="1" ht="31.5" x14ac:dyDescent="0.25">
      <c r="A821" s="6" t="s">
        <v>1970</v>
      </c>
      <c r="B821" s="63" t="s">
        <v>1930</v>
      </c>
      <c r="C821" s="7" t="s">
        <v>19</v>
      </c>
      <c r="D821" s="7" t="s">
        <v>1971</v>
      </c>
      <c r="E821" s="8" t="s">
        <v>1972</v>
      </c>
      <c r="F821" s="47" t="s">
        <v>448</v>
      </c>
      <c r="G821" s="17">
        <v>72</v>
      </c>
      <c r="H821" s="10">
        <f t="shared" si="131"/>
        <v>1312.6</v>
      </c>
      <c r="I821" s="11">
        <v>94507.19</v>
      </c>
      <c r="J821" s="10">
        <f t="shared" si="132"/>
        <v>1377.1</v>
      </c>
      <c r="K821" s="11">
        <f t="shared" si="133"/>
        <v>99151.2</v>
      </c>
      <c r="L821" s="34"/>
    </row>
    <row r="822" spans="1:12" customFormat="1" ht="31.5" x14ac:dyDescent="0.25">
      <c r="A822" s="6" t="s">
        <v>1973</v>
      </c>
      <c r="B822" s="63" t="s">
        <v>1930</v>
      </c>
      <c r="C822" s="7" t="s">
        <v>24</v>
      </c>
      <c r="D822" s="7" t="s">
        <v>1974</v>
      </c>
      <c r="E822" s="8" t="s">
        <v>1975</v>
      </c>
      <c r="F822" s="47" t="s">
        <v>1516</v>
      </c>
      <c r="G822" s="16">
        <v>7.2</v>
      </c>
      <c r="H822" s="10">
        <f t="shared" si="131"/>
        <v>2133.21</v>
      </c>
      <c r="I822" s="11">
        <v>15359.08</v>
      </c>
      <c r="J822" s="10">
        <f t="shared" si="132"/>
        <v>2238.04</v>
      </c>
      <c r="K822" s="11">
        <f t="shared" si="133"/>
        <v>16113.89</v>
      </c>
      <c r="L822" s="34"/>
    </row>
    <row r="823" spans="1:12" customFormat="1" ht="15.75" x14ac:dyDescent="0.25">
      <c r="A823" s="6" t="s">
        <v>1976</v>
      </c>
      <c r="B823" s="63" t="s">
        <v>1930</v>
      </c>
      <c r="C823" s="7" t="s">
        <v>56</v>
      </c>
      <c r="D823" s="7" t="s">
        <v>1977</v>
      </c>
      <c r="E823" s="8" t="s">
        <v>1978</v>
      </c>
      <c r="F823" s="47" t="s">
        <v>1516</v>
      </c>
      <c r="G823" s="16">
        <v>14.4</v>
      </c>
      <c r="H823" s="10">
        <f t="shared" si="131"/>
        <v>12377.13</v>
      </c>
      <c r="I823" s="11">
        <v>178230.64</v>
      </c>
      <c r="J823" s="10">
        <f t="shared" si="132"/>
        <v>12985.35</v>
      </c>
      <c r="K823" s="11">
        <f t="shared" si="133"/>
        <v>186989.04</v>
      </c>
      <c r="L823" s="34"/>
    </row>
    <row r="824" spans="1:12" customFormat="1" ht="31.5" x14ac:dyDescent="0.25">
      <c r="A824" s="6" t="s">
        <v>1979</v>
      </c>
      <c r="B824" s="63" t="s">
        <v>1930</v>
      </c>
      <c r="C824" s="7" t="s">
        <v>60</v>
      </c>
      <c r="D824" s="7" t="s">
        <v>1980</v>
      </c>
      <c r="E824" s="8" t="s">
        <v>1981</v>
      </c>
      <c r="F824" s="47" t="s">
        <v>448</v>
      </c>
      <c r="G824" s="17">
        <v>72</v>
      </c>
      <c r="H824" s="10">
        <f t="shared" si="131"/>
        <v>4066.87</v>
      </c>
      <c r="I824" s="11">
        <v>292814.46999999997</v>
      </c>
      <c r="J824" s="10">
        <f t="shared" si="132"/>
        <v>4266.72</v>
      </c>
      <c r="K824" s="11">
        <f t="shared" si="133"/>
        <v>307203.84000000003</v>
      </c>
      <c r="L824" s="34"/>
    </row>
    <row r="825" spans="1:12" customFormat="1" ht="31.5" x14ac:dyDescent="0.25">
      <c r="A825" s="6" t="s">
        <v>1982</v>
      </c>
      <c r="B825" s="63" t="s">
        <v>1930</v>
      </c>
      <c r="C825" s="7" t="s">
        <v>62</v>
      </c>
      <c r="D825" s="7" t="s">
        <v>1983</v>
      </c>
      <c r="E825" s="8" t="s">
        <v>1984</v>
      </c>
      <c r="F825" s="47" t="s">
        <v>448</v>
      </c>
      <c r="G825" s="17">
        <v>72</v>
      </c>
      <c r="H825" s="10">
        <f t="shared" si="131"/>
        <v>4258.45</v>
      </c>
      <c r="I825" s="11">
        <v>306608.71000000002</v>
      </c>
      <c r="J825" s="10">
        <f t="shared" si="132"/>
        <v>4467.71</v>
      </c>
      <c r="K825" s="11">
        <f t="shared" si="133"/>
        <v>321675.12</v>
      </c>
      <c r="L825" s="34"/>
    </row>
    <row r="826" spans="1:12" customFormat="1" ht="15" customHeight="1" x14ac:dyDescent="0.25">
      <c r="A826" s="4"/>
      <c r="B826" s="64"/>
      <c r="C826" s="265" t="s">
        <v>1985</v>
      </c>
      <c r="D826" s="266"/>
      <c r="E826" s="267"/>
      <c r="F826" s="5"/>
      <c r="G826" s="5"/>
      <c r="H826" s="5"/>
      <c r="I826" s="98"/>
      <c r="J826" s="5"/>
      <c r="K826" s="5"/>
      <c r="L826" s="34"/>
    </row>
    <row r="827" spans="1:12" customFormat="1" ht="31.5" x14ac:dyDescent="0.25">
      <c r="A827" s="6" t="s">
        <v>1986</v>
      </c>
      <c r="B827" s="63" t="s">
        <v>1930</v>
      </c>
      <c r="C827" s="7" t="s">
        <v>76</v>
      </c>
      <c r="D827" s="7" t="s">
        <v>1987</v>
      </c>
      <c r="E827" s="8" t="s">
        <v>1988</v>
      </c>
      <c r="F827" s="47" t="s">
        <v>448</v>
      </c>
      <c r="G827" s="17">
        <v>3</v>
      </c>
      <c r="H827" s="10">
        <f t="shared" si="131"/>
        <v>608.97</v>
      </c>
      <c r="I827" s="11">
        <v>1826.92</v>
      </c>
      <c r="J827" s="10">
        <f t="shared" si="132"/>
        <v>638.9</v>
      </c>
      <c r="K827" s="11">
        <f t="shared" si="133"/>
        <v>1916.7</v>
      </c>
      <c r="L827" s="34"/>
    </row>
    <row r="828" spans="1:12" s="74" customFormat="1" ht="31.5" x14ac:dyDescent="0.25">
      <c r="A828" s="65" t="s">
        <v>1989</v>
      </c>
      <c r="B828" s="66" t="s">
        <v>1930</v>
      </c>
      <c r="C828" s="67" t="s">
        <v>78</v>
      </c>
      <c r="D828" s="67" t="s">
        <v>1990</v>
      </c>
      <c r="E828" s="68" t="s">
        <v>4538</v>
      </c>
      <c r="F828" s="69" t="s">
        <v>448</v>
      </c>
      <c r="G828" s="70">
        <v>1</v>
      </c>
      <c r="H828" s="71">
        <f t="shared" si="131"/>
        <v>3899.6</v>
      </c>
      <c r="I828" s="11">
        <v>3899.6</v>
      </c>
      <c r="J828" s="71">
        <f>ROUND(H828*N$17*O$17,2)</f>
        <v>4046.71</v>
      </c>
      <c r="K828" s="72">
        <f t="shared" si="133"/>
        <v>4046.71</v>
      </c>
      <c r="L828" s="73"/>
    </row>
    <row r="829" spans="1:12" s="74" customFormat="1" ht="31.5" x14ac:dyDescent="0.25">
      <c r="A829" s="65" t="s">
        <v>1991</v>
      </c>
      <c r="B829" s="66" t="s">
        <v>1930</v>
      </c>
      <c r="C829" s="67" t="s">
        <v>81</v>
      </c>
      <c r="D829" s="67" t="s">
        <v>1992</v>
      </c>
      <c r="E829" s="68" t="s">
        <v>4537</v>
      </c>
      <c r="F829" s="69" t="s">
        <v>448</v>
      </c>
      <c r="G829" s="70">
        <v>1</v>
      </c>
      <c r="H829" s="71">
        <f t="shared" si="131"/>
        <v>5660.32</v>
      </c>
      <c r="I829" s="11">
        <v>5660.32</v>
      </c>
      <c r="J829" s="71">
        <f t="shared" ref="J829:J830" si="134">ROUND(H829*N$17*O$17,2)</f>
        <v>5873.86</v>
      </c>
      <c r="K829" s="72">
        <f t="shared" si="133"/>
        <v>5873.86</v>
      </c>
      <c r="L829" s="73"/>
    </row>
    <row r="830" spans="1:12" s="74" customFormat="1" ht="31.5" x14ac:dyDescent="0.25">
      <c r="A830" s="65" t="s">
        <v>1993</v>
      </c>
      <c r="B830" s="66" t="s">
        <v>1930</v>
      </c>
      <c r="C830" s="67" t="s">
        <v>83</v>
      </c>
      <c r="D830" s="67" t="s">
        <v>1994</v>
      </c>
      <c r="E830" s="68" t="s">
        <v>4536</v>
      </c>
      <c r="F830" s="69" t="s">
        <v>448</v>
      </c>
      <c r="G830" s="70">
        <v>1</v>
      </c>
      <c r="H830" s="71">
        <f t="shared" si="131"/>
        <v>4632.25</v>
      </c>
      <c r="I830" s="11">
        <v>4632.25</v>
      </c>
      <c r="J830" s="71">
        <f t="shared" si="134"/>
        <v>4807</v>
      </c>
      <c r="K830" s="72">
        <f t="shared" si="133"/>
        <v>4807</v>
      </c>
      <c r="L830" s="73"/>
    </row>
    <row r="831" spans="1:12" customFormat="1" ht="15" customHeight="1" x14ac:dyDescent="0.25">
      <c r="A831" s="4"/>
      <c r="B831" s="64"/>
      <c r="C831" s="268" t="s">
        <v>1995</v>
      </c>
      <c r="D831" s="268"/>
      <c r="E831" s="268"/>
      <c r="F831" s="5"/>
      <c r="G831" s="5"/>
      <c r="H831" s="5"/>
      <c r="I831" s="98"/>
      <c r="J831" s="5"/>
      <c r="K831" s="5"/>
      <c r="L831" s="34"/>
    </row>
    <row r="832" spans="1:12" customFormat="1" ht="47.25" x14ac:dyDescent="0.25">
      <c r="A832" s="6" t="s">
        <v>1996</v>
      </c>
      <c r="B832" s="63" t="s">
        <v>1930</v>
      </c>
      <c r="C832" s="7" t="s">
        <v>102</v>
      </c>
      <c r="D832" s="7" t="s">
        <v>1997</v>
      </c>
      <c r="E832" s="8" t="s">
        <v>1998</v>
      </c>
      <c r="F832" s="47" t="s">
        <v>448</v>
      </c>
      <c r="G832" s="17">
        <v>576</v>
      </c>
      <c r="H832" s="10">
        <f t="shared" si="131"/>
        <v>2218.3200000000002</v>
      </c>
      <c r="I832" s="11">
        <v>1277754.95</v>
      </c>
      <c r="J832" s="10">
        <f t="shared" si="132"/>
        <v>2327.33</v>
      </c>
      <c r="K832" s="11">
        <f t="shared" si="133"/>
        <v>1340542.08</v>
      </c>
      <c r="L832" s="34"/>
    </row>
    <row r="833" spans="1:12" customFormat="1" ht="47.25" x14ac:dyDescent="0.25">
      <c r="A833" s="6" t="s">
        <v>1999</v>
      </c>
      <c r="B833" s="63" t="s">
        <v>1930</v>
      </c>
      <c r="C833" s="7" t="s">
        <v>104</v>
      </c>
      <c r="D833" s="7" t="s">
        <v>2000</v>
      </c>
      <c r="E833" s="8" t="s">
        <v>2001</v>
      </c>
      <c r="F833" s="47" t="s">
        <v>448</v>
      </c>
      <c r="G833" s="17">
        <v>144</v>
      </c>
      <c r="H833" s="10">
        <f t="shared" si="131"/>
        <v>3153.56</v>
      </c>
      <c r="I833" s="11">
        <v>454112.97</v>
      </c>
      <c r="J833" s="10">
        <f t="shared" si="132"/>
        <v>3308.53</v>
      </c>
      <c r="K833" s="11">
        <f t="shared" si="133"/>
        <v>476428.32</v>
      </c>
      <c r="L833" s="34"/>
    </row>
    <row r="834" spans="1:12" customFormat="1" ht="47.25" x14ac:dyDescent="0.25">
      <c r="A834" s="6" t="s">
        <v>2002</v>
      </c>
      <c r="B834" s="63" t="s">
        <v>1930</v>
      </c>
      <c r="C834" s="7" t="s">
        <v>106</v>
      </c>
      <c r="D834" s="7" t="s">
        <v>2003</v>
      </c>
      <c r="E834" s="8" t="s">
        <v>2004</v>
      </c>
      <c r="F834" s="47" t="s">
        <v>448</v>
      </c>
      <c r="G834" s="17">
        <v>144</v>
      </c>
      <c r="H834" s="10">
        <f t="shared" si="131"/>
        <v>3944.19</v>
      </c>
      <c r="I834" s="11">
        <v>567963.24</v>
      </c>
      <c r="J834" s="10">
        <f t="shared" si="132"/>
        <v>4138.01</v>
      </c>
      <c r="K834" s="11">
        <f t="shared" si="133"/>
        <v>595873.43999999994</v>
      </c>
      <c r="L834" s="34"/>
    </row>
    <row r="835" spans="1:12" customFormat="1" ht="47.25" x14ac:dyDescent="0.25">
      <c r="A835" s="6" t="s">
        <v>2005</v>
      </c>
      <c r="B835" s="63" t="s">
        <v>1930</v>
      </c>
      <c r="C835" s="7" t="s">
        <v>108</v>
      </c>
      <c r="D835" s="7" t="s">
        <v>2000</v>
      </c>
      <c r="E835" s="8" t="s">
        <v>2001</v>
      </c>
      <c r="F835" s="47" t="s">
        <v>448</v>
      </c>
      <c r="G835" s="17">
        <v>72</v>
      </c>
      <c r="H835" s="10">
        <f t="shared" si="131"/>
        <v>3153.56</v>
      </c>
      <c r="I835" s="11">
        <v>227056.49</v>
      </c>
      <c r="J835" s="10">
        <f t="shared" si="132"/>
        <v>3308.53</v>
      </c>
      <c r="K835" s="11">
        <f t="shared" si="133"/>
        <v>238214.16</v>
      </c>
      <c r="L835" s="34"/>
    </row>
    <row r="836" spans="1:12" customFormat="1" ht="94.5" x14ac:dyDescent="0.25">
      <c r="A836" s="6" t="s">
        <v>2006</v>
      </c>
      <c r="B836" s="63" t="s">
        <v>1930</v>
      </c>
      <c r="C836" s="7" t="s">
        <v>110</v>
      </c>
      <c r="D836" s="7" t="s">
        <v>2007</v>
      </c>
      <c r="E836" s="8" t="s">
        <v>2008</v>
      </c>
      <c r="F836" s="47" t="s">
        <v>448</v>
      </c>
      <c r="G836" s="17">
        <v>72</v>
      </c>
      <c r="H836" s="10">
        <f t="shared" si="131"/>
        <v>1449.93</v>
      </c>
      <c r="I836" s="11">
        <v>104394.6</v>
      </c>
      <c r="J836" s="10">
        <f t="shared" si="132"/>
        <v>1521.18</v>
      </c>
      <c r="K836" s="11">
        <f t="shared" si="133"/>
        <v>109524.96</v>
      </c>
      <c r="L836" s="34"/>
    </row>
    <row r="837" spans="1:12" customFormat="1" ht="94.5" x14ac:dyDescent="0.25">
      <c r="A837" s="6" t="s">
        <v>2009</v>
      </c>
      <c r="B837" s="63" t="s">
        <v>1930</v>
      </c>
      <c r="C837" s="7" t="s">
        <v>112</v>
      </c>
      <c r="D837" s="7" t="s">
        <v>2010</v>
      </c>
      <c r="E837" s="8" t="s">
        <v>2011</v>
      </c>
      <c r="F837" s="47" t="s">
        <v>448</v>
      </c>
      <c r="G837" s="17">
        <v>144</v>
      </c>
      <c r="H837" s="10">
        <f t="shared" si="131"/>
        <v>818.25</v>
      </c>
      <c r="I837" s="11">
        <v>117827.88</v>
      </c>
      <c r="J837" s="10">
        <f t="shared" si="132"/>
        <v>858.46</v>
      </c>
      <c r="K837" s="11">
        <f t="shared" si="133"/>
        <v>123618.24000000001</v>
      </c>
      <c r="L837" s="34"/>
    </row>
    <row r="838" spans="1:12" customFormat="1" ht="15.75" x14ac:dyDescent="0.25">
      <c r="A838" s="6" t="s">
        <v>2012</v>
      </c>
      <c r="B838" s="63" t="s">
        <v>1930</v>
      </c>
      <c r="C838" s="7" t="s">
        <v>121</v>
      </c>
      <c r="D838" s="7" t="s">
        <v>2013</v>
      </c>
      <c r="E838" s="8" t="s">
        <v>2014</v>
      </c>
      <c r="F838" s="47" t="s">
        <v>1019</v>
      </c>
      <c r="G838" s="17">
        <v>108</v>
      </c>
      <c r="H838" s="10">
        <f t="shared" si="131"/>
        <v>385.93</v>
      </c>
      <c r="I838" s="11">
        <v>41680.9</v>
      </c>
      <c r="J838" s="10">
        <f t="shared" si="132"/>
        <v>404.89</v>
      </c>
      <c r="K838" s="11">
        <f t="shared" si="133"/>
        <v>43728.12</v>
      </c>
      <c r="L838" s="34"/>
    </row>
    <row r="839" spans="1:12" customFormat="1" ht="47.25" x14ac:dyDescent="0.25">
      <c r="A839" s="6" t="s">
        <v>2015</v>
      </c>
      <c r="B839" s="63" t="s">
        <v>1930</v>
      </c>
      <c r="C839" s="7" t="s">
        <v>123</v>
      </c>
      <c r="D839" s="7" t="s">
        <v>2016</v>
      </c>
      <c r="E839" s="8" t="s">
        <v>2017</v>
      </c>
      <c r="F839" s="47" t="s">
        <v>448</v>
      </c>
      <c r="G839" s="17">
        <v>108</v>
      </c>
      <c r="H839" s="10">
        <f t="shared" si="131"/>
        <v>1267.48</v>
      </c>
      <c r="I839" s="11">
        <v>136887.85999999999</v>
      </c>
      <c r="J839" s="10">
        <f t="shared" si="132"/>
        <v>1329.76</v>
      </c>
      <c r="K839" s="11">
        <f t="shared" si="133"/>
        <v>143614.07999999999</v>
      </c>
      <c r="L839" s="34"/>
    </row>
    <row r="840" spans="1:12" customFormat="1" ht="15" customHeight="1" x14ac:dyDescent="0.25">
      <c r="A840" s="4"/>
      <c r="B840" s="64"/>
      <c r="C840" s="268" t="s">
        <v>2018</v>
      </c>
      <c r="D840" s="268"/>
      <c r="E840" s="268"/>
      <c r="F840" s="5"/>
      <c r="G840" s="5"/>
      <c r="H840" s="5"/>
      <c r="I840" s="98"/>
      <c r="J840" s="5"/>
      <c r="K840" s="5"/>
      <c r="L840" s="34"/>
    </row>
    <row r="841" spans="1:12" customFormat="1" ht="31.5" x14ac:dyDescent="0.25">
      <c r="A841" s="6" t="s">
        <v>2019</v>
      </c>
      <c r="B841" s="63" t="s">
        <v>1930</v>
      </c>
      <c r="C841" s="7" t="s">
        <v>140</v>
      </c>
      <c r="D841" s="7" t="s">
        <v>2020</v>
      </c>
      <c r="E841" s="8" t="s">
        <v>2021</v>
      </c>
      <c r="F841" s="47" t="s">
        <v>453</v>
      </c>
      <c r="G841" s="16">
        <v>23.3</v>
      </c>
      <c r="H841" s="10">
        <f t="shared" si="131"/>
        <v>19750.48</v>
      </c>
      <c r="I841" s="11">
        <v>460186.14</v>
      </c>
      <c r="J841" s="10">
        <f t="shared" si="132"/>
        <v>20721.03</v>
      </c>
      <c r="K841" s="11">
        <f t="shared" si="133"/>
        <v>482800</v>
      </c>
      <c r="L841" s="34"/>
    </row>
    <row r="842" spans="1:12" customFormat="1" ht="15.75" x14ac:dyDescent="0.25">
      <c r="A842" s="6" t="s">
        <v>2022</v>
      </c>
      <c r="B842" s="63" t="s">
        <v>1930</v>
      </c>
      <c r="C842" s="7" t="s">
        <v>142</v>
      </c>
      <c r="D842" s="7" t="s">
        <v>1680</v>
      </c>
      <c r="E842" s="8" t="s">
        <v>2023</v>
      </c>
      <c r="F842" s="47" t="s">
        <v>458</v>
      </c>
      <c r="G842" s="17">
        <v>2330</v>
      </c>
      <c r="H842" s="10">
        <f t="shared" si="131"/>
        <v>75.69</v>
      </c>
      <c r="I842" s="11">
        <v>176360.03</v>
      </c>
      <c r="J842" s="10">
        <f t="shared" si="132"/>
        <v>79.41</v>
      </c>
      <c r="K842" s="11">
        <f t="shared" si="133"/>
        <v>185025.3</v>
      </c>
      <c r="L842" s="34"/>
    </row>
    <row r="843" spans="1:12" customFormat="1" ht="15.75" x14ac:dyDescent="0.25">
      <c r="A843" s="18" t="s">
        <v>269</v>
      </c>
      <c r="B843" s="261"/>
      <c r="C843" s="261"/>
      <c r="D843" s="261"/>
      <c r="E843" s="19" t="s">
        <v>2024</v>
      </c>
      <c r="F843" s="20"/>
      <c r="G843" s="21"/>
      <c r="H843" s="22"/>
      <c r="I843" s="11"/>
      <c r="J843" s="22"/>
      <c r="K843" s="22"/>
      <c r="L843" s="34"/>
    </row>
    <row r="844" spans="1:12" customFormat="1" ht="47.25" x14ac:dyDescent="0.25">
      <c r="A844" s="6" t="s">
        <v>271</v>
      </c>
      <c r="B844" s="63" t="s">
        <v>1930</v>
      </c>
      <c r="C844" s="7" t="s">
        <v>159</v>
      </c>
      <c r="D844" s="7" t="s">
        <v>2025</v>
      </c>
      <c r="E844" s="8" t="s">
        <v>2026</v>
      </c>
      <c r="F844" s="47" t="s">
        <v>308</v>
      </c>
      <c r="G844" s="9">
        <v>2.2074199999999999</v>
      </c>
      <c r="H844" s="10">
        <f t="shared" si="131"/>
        <v>221178.47</v>
      </c>
      <c r="I844" s="11">
        <v>488233.78</v>
      </c>
      <c r="J844" s="10">
        <f t="shared" si="132"/>
        <v>232047.27</v>
      </c>
      <c r="K844" s="11">
        <f t="shared" si="133"/>
        <v>512225.78</v>
      </c>
      <c r="L844" s="34"/>
    </row>
    <row r="845" spans="1:12" customFormat="1" ht="31.5" x14ac:dyDescent="0.25">
      <c r="A845" s="6" t="s">
        <v>273</v>
      </c>
      <c r="B845" s="63" t="s">
        <v>1930</v>
      </c>
      <c r="C845" s="7" t="s">
        <v>161</v>
      </c>
      <c r="D845" s="7" t="s">
        <v>2027</v>
      </c>
      <c r="E845" s="8" t="s">
        <v>2028</v>
      </c>
      <c r="F845" s="47" t="s">
        <v>322</v>
      </c>
      <c r="G845" s="14">
        <v>220.74199999999999</v>
      </c>
      <c r="H845" s="10">
        <f t="shared" si="131"/>
        <v>946.53</v>
      </c>
      <c r="I845" s="11">
        <v>208939.11</v>
      </c>
      <c r="J845" s="10">
        <f t="shared" si="132"/>
        <v>993.04</v>
      </c>
      <c r="K845" s="11">
        <f t="shared" si="133"/>
        <v>219205.64</v>
      </c>
      <c r="L845" s="34"/>
    </row>
    <row r="846" spans="1:12" customFormat="1" ht="31.5" x14ac:dyDescent="0.25">
      <c r="A846" s="6" t="s">
        <v>275</v>
      </c>
      <c r="B846" s="63" t="s">
        <v>1930</v>
      </c>
      <c r="C846" s="7" t="s">
        <v>176</v>
      </c>
      <c r="D846" s="7" t="s">
        <v>1377</v>
      </c>
      <c r="E846" s="8" t="s">
        <v>1378</v>
      </c>
      <c r="F846" s="47" t="s">
        <v>448</v>
      </c>
      <c r="G846" s="17">
        <v>132</v>
      </c>
      <c r="H846" s="10">
        <f t="shared" si="131"/>
        <v>1962.25</v>
      </c>
      <c r="I846" s="11">
        <v>259016.46</v>
      </c>
      <c r="J846" s="10">
        <f t="shared" si="132"/>
        <v>2058.6799999999998</v>
      </c>
      <c r="K846" s="11">
        <f t="shared" si="133"/>
        <v>271745.76</v>
      </c>
      <c r="L846" s="34"/>
    </row>
    <row r="847" spans="1:12" customFormat="1" ht="31.5" x14ac:dyDescent="0.25">
      <c r="A847" s="6" t="s">
        <v>277</v>
      </c>
      <c r="B847" s="63" t="s">
        <v>1930</v>
      </c>
      <c r="C847" s="7" t="s">
        <v>178</v>
      </c>
      <c r="D847" s="7" t="s">
        <v>2029</v>
      </c>
      <c r="E847" s="8" t="s">
        <v>2030</v>
      </c>
      <c r="F847" s="47" t="s">
        <v>448</v>
      </c>
      <c r="G847" s="17">
        <v>128</v>
      </c>
      <c r="H847" s="10">
        <f t="shared" si="131"/>
        <v>142.93</v>
      </c>
      <c r="I847" s="11">
        <v>18294.810000000001</v>
      </c>
      <c r="J847" s="10">
        <f t="shared" si="132"/>
        <v>149.94999999999999</v>
      </c>
      <c r="K847" s="11">
        <f t="shared" si="133"/>
        <v>19193.599999999999</v>
      </c>
      <c r="L847" s="34"/>
    </row>
    <row r="848" spans="1:12" customFormat="1" ht="31.5" x14ac:dyDescent="0.25">
      <c r="A848" s="6" t="s">
        <v>279</v>
      </c>
      <c r="B848" s="63" t="s">
        <v>1930</v>
      </c>
      <c r="C848" s="7" t="s">
        <v>180</v>
      </c>
      <c r="D848" s="7" t="s">
        <v>2031</v>
      </c>
      <c r="E848" s="8" t="s">
        <v>2032</v>
      </c>
      <c r="F848" s="47" t="s">
        <v>448</v>
      </c>
      <c r="G848" s="17">
        <v>3</v>
      </c>
      <c r="H848" s="10">
        <f t="shared" si="131"/>
        <v>159.63999999999999</v>
      </c>
      <c r="I848" s="11">
        <v>478.92</v>
      </c>
      <c r="J848" s="10">
        <f t="shared" si="132"/>
        <v>167.48</v>
      </c>
      <c r="K848" s="11">
        <f t="shared" si="133"/>
        <v>502.44</v>
      </c>
      <c r="L848" s="34"/>
    </row>
    <row r="849" spans="1:12" customFormat="1" ht="31.5" x14ac:dyDescent="0.25">
      <c r="A849" s="6" t="s">
        <v>2033</v>
      </c>
      <c r="B849" s="63" t="s">
        <v>1930</v>
      </c>
      <c r="C849" s="7" t="s">
        <v>182</v>
      </c>
      <c r="D849" s="7" t="s">
        <v>2034</v>
      </c>
      <c r="E849" s="8" t="s">
        <v>2035</v>
      </c>
      <c r="F849" s="47" t="s">
        <v>448</v>
      </c>
      <c r="G849" s="17">
        <v>1</v>
      </c>
      <c r="H849" s="10">
        <f t="shared" si="131"/>
        <v>154.91999999999999</v>
      </c>
      <c r="I849" s="11">
        <v>154.91999999999999</v>
      </c>
      <c r="J849" s="10">
        <f t="shared" si="132"/>
        <v>162.53</v>
      </c>
      <c r="K849" s="11">
        <f t="shared" si="133"/>
        <v>162.53</v>
      </c>
      <c r="L849" s="34"/>
    </row>
    <row r="850" spans="1:12" customFormat="1" ht="31.5" x14ac:dyDescent="0.25">
      <c r="A850" s="6" t="s">
        <v>2036</v>
      </c>
      <c r="B850" s="63" t="s">
        <v>1930</v>
      </c>
      <c r="C850" s="7" t="s">
        <v>191</v>
      </c>
      <c r="D850" s="7" t="s">
        <v>1377</v>
      </c>
      <c r="E850" s="8" t="s">
        <v>2037</v>
      </c>
      <c r="F850" s="47" t="s">
        <v>448</v>
      </c>
      <c r="G850" s="17">
        <v>162</v>
      </c>
      <c r="H850" s="10">
        <f t="shared" si="131"/>
        <v>1962.25</v>
      </c>
      <c r="I850" s="11">
        <v>317883.83</v>
      </c>
      <c r="J850" s="10">
        <f t="shared" si="132"/>
        <v>2058.6799999999998</v>
      </c>
      <c r="K850" s="11">
        <f t="shared" si="133"/>
        <v>333506.15999999997</v>
      </c>
      <c r="L850" s="34"/>
    </row>
    <row r="851" spans="1:12" customFormat="1" ht="15.75" x14ac:dyDescent="0.25">
      <c r="A851" s="6" t="s">
        <v>2038</v>
      </c>
      <c r="B851" s="63" t="s">
        <v>1930</v>
      </c>
      <c r="C851" s="7" t="s">
        <v>193</v>
      </c>
      <c r="D851" s="7" t="s">
        <v>2039</v>
      </c>
      <c r="E851" s="8" t="s">
        <v>2040</v>
      </c>
      <c r="F851" s="47" t="s">
        <v>448</v>
      </c>
      <c r="G851" s="17">
        <v>162</v>
      </c>
      <c r="H851" s="10">
        <f t="shared" si="131"/>
        <v>540.76</v>
      </c>
      <c r="I851" s="11">
        <v>87603.12</v>
      </c>
      <c r="J851" s="10">
        <f t="shared" si="132"/>
        <v>567.33000000000004</v>
      </c>
      <c r="K851" s="11">
        <f t="shared" si="133"/>
        <v>91907.46</v>
      </c>
      <c r="L851" s="34"/>
    </row>
    <row r="852" spans="1:12" customFormat="1" ht="15.75" x14ac:dyDescent="0.25">
      <c r="A852" s="6" t="s">
        <v>2041</v>
      </c>
      <c r="B852" s="63" t="s">
        <v>1930</v>
      </c>
      <c r="C852" s="7" t="s">
        <v>206</v>
      </c>
      <c r="D852" s="7" t="s">
        <v>2042</v>
      </c>
      <c r="E852" s="8" t="s">
        <v>2043</v>
      </c>
      <c r="F852" s="47" t="s">
        <v>448</v>
      </c>
      <c r="G852" s="17">
        <v>72</v>
      </c>
      <c r="H852" s="10">
        <f t="shared" si="131"/>
        <v>5715.44</v>
      </c>
      <c r="I852" s="11">
        <v>411511.66</v>
      </c>
      <c r="J852" s="10">
        <f t="shared" si="132"/>
        <v>5996.3</v>
      </c>
      <c r="K852" s="11">
        <f t="shared" si="133"/>
        <v>431733.6</v>
      </c>
      <c r="L852" s="34"/>
    </row>
    <row r="853" spans="1:12" s="74" customFormat="1" ht="15.75" x14ac:dyDescent="0.25">
      <c r="A853" s="65" t="s">
        <v>2044</v>
      </c>
      <c r="B853" s="66" t="s">
        <v>1930</v>
      </c>
      <c r="C853" s="67" t="s">
        <v>207</v>
      </c>
      <c r="D853" s="67" t="s">
        <v>2045</v>
      </c>
      <c r="E853" s="68" t="s">
        <v>4535</v>
      </c>
      <c r="F853" s="69" t="s">
        <v>1019</v>
      </c>
      <c r="G853" s="70">
        <v>72</v>
      </c>
      <c r="H853" s="71">
        <f t="shared" si="131"/>
        <v>894.94</v>
      </c>
      <c r="I853" s="11">
        <v>64435.74</v>
      </c>
      <c r="J853" s="71">
        <f>ROUND(H853*N$17*O$17,2)</f>
        <v>928.7</v>
      </c>
      <c r="K853" s="72">
        <f t="shared" si="133"/>
        <v>66866.399999999994</v>
      </c>
      <c r="L853" s="73"/>
    </row>
    <row r="854" spans="1:12" customFormat="1" ht="31.5" x14ac:dyDescent="0.25">
      <c r="A854" s="6" t="s">
        <v>2046</v>
      </c>
      <c r="B854" s="63" t="s">
        <v>1930</v>
      </c>
      <c r="C854" s="7" t="s">
        <v>211</v>
      </c>
      <c r="D854" s="7" t="s">
        <v>2047</v>
      </c>
      <c r="E854" s="8" t="s">
        <v>2048</v>
      </c>
      <c r="F854" s="47" t="s">
        <v>308</v>
      </c>
      <c r="G854" s="16">
        <v>2.8</v>
      </c>
      <c r="H854" s="10">
        <f t="shared" si="131"/>
        <v>16296.01</v>
      </c>
      <c r="I854" s="11">
        <v>45628.82</v>
      </c>
      <c r="J854" s="10">
        <f t="shared" si="132"/>
        <v>17096.8</v>
      </c>
      <c r="K854" s="11">
        <f t="shared" si="133"/>
        <v>47871.040000000001</v>
      </c>
      <c r="L854" s="34"/>
    </row>
    <row r="855" spans="1:12" customFormat="1" ht="31.5" x14ac:dyDescent="0.25">
      <c r="A855" s="6" t="s">
        <v>2049</v>
      </c>
      <c r="B855" s="63" t="s">
        <v>1930</v>
      </c>
      <c r="C855" s="7" t="s">
        <v>212</v>
      </c>
      <c r="D855" s="7" t="s">
        <v>2050</v>
      </c>
      <c r="E855" s="8" t="s">
        <v>2051</v>
      </c>
      <c r="F855" s="47" t="s">
        <v>655</v>
      </c>
      <c r="G855" s="17">
        <v>135</v>
      </c>
      <c r="H855" s="10">
        <f t="shared" si="131"/>
        <v>110.29</v>
      </c>
      <c r="I855" s="11">
        <v>14889.5</v>
      </c>
      <c r="J855" s="10">
        <f t="shared" si="132"/>
        <v>115.71</v>
      </c>
      <c r="K855" s="11">
        <f t="shared" si="133"/>
        <v>15620.85</v>
      </c>
      <c r="L855" s="34"/>
    </row>
    <row r="856" spans="1:12" customFormat="1" ht="47.25" x14ac:dyDescent="0.25">
      <c r="A856" s="6" t="s">
        <v>2052</v>
      </c>
      <c r="B856" s="63" t="s">
        <v>1930</v>
      </c>
      <c r="C856" s="7" t="s">
        <v>216</v>
      </c>
      <c r="D856" s="7" t="s">
        <v>2053</v>
      </c>
      <c r="E856" s="8" t="s">
        <v>2054</v>
      </c>
      <c r="F856" s="47" t="s">
        <v>308</v>
      </c>
      <c r="G856" s="16">
        <v>-2.8</v>
      </c>
      <c r="H856" s="10">
        <f t="shared" si="131"/>
        <v>3036.81</v>
      </c>
      <c r="I856" s="11">
        <v>-8503.08</v>
      </c>
      <c r="J856" s="10">
        <f t="shared" si="132"/>
        <v>3186.04</v>
      </c>
      <c r="K856" s="11">
        <f t="shared" si="133"/>
        <v>-8920.91</v>
      </c>
      <c r="L856" s="34"/>
    </row>
    <row r="857" spans="1:12" customFormat="1" ht="31.5" x14ac:dyDescent="0.25">
      <c r="A857" s="6" t="s">
        <v>2055</v>
      </c>
      <c r="B857" s="63" t="s">
        <v>1930</v>
      </c>
      <c r="C857" s="7" t="s">
        <v>221</v>
      </c>
      <c r="D857" s="7" t="s">
        <v>2056</v>
      </c>
      <c r="E857" s="8" t="s">
        <v>2057</v>
      </c>
      <c r="F857" s="47" t="s">
        <v>308</v>
      </c>
      <c r="G857" s="16">
        <v>2.8</v>
      </c>
      <c r="H857" s="10">
        <f t="shared" si="131"/>
        <v>65867.44</v>
      </c>
      <c r="I857" s="11">
        <v>184428.84</v>
      </c>
      <c r="J857" s="10">
        <f t="shared" si="132"/>
        <v>69104.19</v>
      </c>
      <c r="K857" s="11">
        <f t="shared" si="133"/>
        <v>193491.73</v>
      </c>
      <c r="L857" s="34"/>
    </row>
    <row r="858" spans="1:12" customFormat="1" ht="31.5" x14ac:dyDescent="0.25">
      <c r="A858" s="6" t="s">
        <v>2058</v>
      </c>
      <c r="B858" s="63" t="s">
        <v>1930</v>
      </c>
      <c r="C858" s="7" t="s">
        <v>223</v>
      </c>
      <c r="D858" s="7" t="s">
        <v>2059</v>
      </c>
      <c r="E858" s="8" t="s">
        <v>2060</v>
      </c>
      <c r="F858" s="47" t="s">
        <v>322</v>
      </c>
      <c r="G858" s="17">
        <v>322</v>
      </c>
      <c r="H858" s="10">
        <f t="shared" si="131"/>
        <v>388.97</v>
      </c>
      <c r="I858" s="11">
        <v>125249.34</v>
      </c>
      <c r="J858" s="10">
        <f t="shared" si="132"/>
        <v>408.08</v>
      </c>
      <c r="K858" s="11">
        <f t="shared" si="133"/>
        <v>131401.76</v>
      </c>
      <c r="L858" s="34"/>
    </row>
    <row r="859" spans="1:12" customFormat="1" ht="31.5" x14ac:dyDescent="0.25">
      <c r="A859" s="6" t="s">
        <v>2061</v>
      </c>
      <c r="B859" s="63" t="s">
        <v>1930</v>
      </c>
      <c r="C859" s="7" t="s">
        <v>232</v>
      </c>
      <c r="D859" s="7" t="s">
        <v>2062</v>
      </c>
      <c r="E859" s="8" t="s">
        <v>2063</v>
      </c>
      <c r="F859" s="47" t="s">
        <v>448</v>
      </c>
      <c r="G859" s="17">
        <v>10</v>
      </c>
      <c r="H859" s="10">
        <f t="shared" si="131"/>
        <v>649.66999999999996</v>
      </c>
      <c r="I859" s="11">
        <v>6496.65</v>
      </c>
      <c r="J859" s="10">
        <f t="shared" si="132"/>
        <v>681.6</v>
      </c>
      <c r="K859" s="11">
        <f t="shared" si="133"/>
        <v>6816</v>
      </c>
      <c r="L859" s="34"/>
    </row>
    <row r="860" spans="1:12" customFormat="1" ht="31.5" x14ac:dyDescent="0.25">
      <c r="A860" s="6" t="s">
        <v>2064</v>
      </c>
      <c r="B860" s="63" t="s">
        <v>1930</v>
      </c>
      <c r="C860" s="7" t="s">
        <v>247</v>
      </c>
      <c r="D860" s="7" t="s">
        <v>2065</v>
      </c>
      <c r="E860" s="8" t="s">
        <v>2066</v>
      </c>
      <c r="F860" s="47" t="s">
        <v>448</v>
      </c>
      <c r="G860" s="17">
        <v>80</v>
      </c>
      <c r="H860" s="10">
        <f t="shared" si="131"/>
        <v>720.93</v>
      </c>
      <c r="I860" s="11">
        <v>57674.58</v>
      </c>
      <c r="J860" s="10">
        <f t="shared" si="132"/>
        <v>756.36</v>
      </c>
      <c r="K860" s="11">
        <f t="shared" si="133"/>
        <v>60508.800000000003</v>
      </c>
      <c r="L860" s="34"/>
    </row>
    <row r="861" spans="1:12" customFormat="1" ht="15.75" x14ac:dyDescent="0.25">
      <c r="A861" s="6" t="s">
        <v>2067</v>
      </c>
      <c r="B861" s="63" t="s">
        <v>1930</v>
      </c>
      <c r="C861" s="7" t="s">
        <v>258</v>
      </c>
      <c r="D861" s="7" t="s">
        <v>2068</v>
      </c>
      <c r="E861" s="8" t="s">
        <v>2069</v>
      </c>
      <c r="F861" s="47" t="s">
        <v>448</v>
      </c>
      <c r="G861" s="17">
        <v>72</v>
      </c>
      <c r="H861" s="10">
        <f t="shared" si="131"/>
        <v>1445.97</v>
      </c>
      <c r="I861" s="11">
        <v>104110.04</v>
      </c>
      <c r="J861" s="10">
        <f t="shared" si="132"/>
        <v>1517.03</v>
      </c>
      <c r="K861" s="11">
        <f t="shared" si="133"/>
        <v>109226.16</v>
      </c>
      <c r="L861" s="34"/>
    </row>
    <row r="862" spans="1:12" customFormat="1" ht="31.5" x14ac:dyDescent="0.25">
      <c r="A862" s="6" t="s">
        <v>2070</v>
      </c>
      <c r="B862" s="63" t="s">
        <v>1930</v>
      </c>
      <c r="C862" s="7" t="s">
        <v>260</v>
      </c>
      <c r="D862" s="7" t="s">
        <v>2071</v>
      </c>
      <c r="E862" s="8" t="s">
        <v>2072</v>
      </c>
      <c r="F862" s="47" t="s">
        <v>448</v>
      </c>
      <c r="G862" s="17">
        <v>72</v>
      </c>
      <c r="H862" s="10">
        <f t="shared" si="131"/>
        <v>1496.91</v>
      </c>
      <c r="I862" s="11">
        <v>107777.69</v>
      </c>
      <c r="J862" s="10">
        <f t="shared" si="132"/>
        <v>1570.47</v>
      </c>
      <c r="K862" s="11">
        <f t="shared" si="133"/>
        <v>113073.84</v>
      </c>
      <c r="L862" s="34"/>
    </row>
    <row r="863" spans="1:12" customFormat="1" ht="47.25" x14ac:dyDescent="0.25">
      <c r="A863" s="6" t="s">
        <v>2073</v>
      </c>
      <c r="B863" s="63" t="s">
        <v>1930</v>
      </c>
      <c r="C863" s="7" t="s">
        <v>269</v>
      </c>
      <c r="D863" s="7" t="s">
        <v>2074</v>
      </c>
      <c r="E863" s="8" t="s">
        <v>2075</v>
      </c>
      <c r="F863" s="47" t="s">
        <v>453</v>
      </c>
      <c r="G863" s="15">
        <v>0.78</v>
      </c>
      <c r="H863" s="10">
        <f t="shared" si="131"/>
        <v>15611.76</v>
      </c>
      <c r="I863" s="11">
        <v>12177.17</v>
      </c>
      <c r="J863" s="10">
        <f t="shared" si="132"/>
        <v>16378.93</v>
      </c>
      <c r="K863" s="11">
        <f t="shared" si="133"/>
        <v>12775.57</v>
      </c>
      <c r="L863" s="34"/>
    </row>
    <row r="864" spans="1:12" customFormat="1" ht="15.75" x14ac:dyDescent="0.25">
      <c r="A864" s="6" t="s">
        <v>2076</v>
      </c>
      <c r="B864" s="63" t="s">
        <v>1930</v>
      </c>
      <c r="C864" s="7" t="s">
        <v>271</v>
      </c>
      <c r="D864" s="7" t="s">
        <v>2077</v>
      </c>
      <c r="E864" s="8" t="s">
        <v>2078</v>
      </c>
      <c r="F864" s="47" t="s">
        <v>318</v>
      </c>
      <c r="G864" s="15">
        <v>89.15</v>
      </c>
      <c r="H864" s="10">
        <f t="shared" si="131"/>
        <v>629.02</v>
      </c>
      <c r="I864" s="11">
        <v>56077.3</v>
      </c>
      <c r="J864" s="10">
        <f t="shared" si="132"/>
        <v>659.93</v>
      </c>
      <c r="K864" s="11">
        <f t="shared" si="133"/>
        <v>58832.76</v>
      </c>
      <c r="L864" s="34"/>
    </row>
    <row r="865" spans="1:12" customFormat="1" ht="31.5" x14ac:dyDescent="0.25">
      <c r="A865" s="18" t="s">
        <v>282</v>
      </c>
      <c r="B865" s="261"/>
      <c r="C865" s="261"/>
      <c r="D865" s="261"/>
      <c r="E865" s="19" t="s">
        <v>2079</v>
      </c>
      <c r="F865" s="20"/>
      <c r="G865" s="21"/>
      <c r="H865" s="22"/>
      <c r="I865" s="11"/>
      <c r="J865" s="22"/>
      <c r="K865" s="22"/>
      <c r="L865" s="34"/>
    </row>
    <row r="866" spans="1:12" customFormat="1" ht="47.25" x14ac:dyDescent="0.25">
      <c r="A866" s="6" t="s">
        <v>284</v>
      </c>
      <c r="B866" s="63" t="s">
        <v>1930</v>
      </c>
      <c r="C866" s="7" t="s">
        <v>282</v>
      </c>
      <c r="D866" s="7" t="s">
        <v>2080</v>
      </c>
      <c r="E866" s="8" t="s">
        <v>2081</v>
      </c>
      <c r="F866" s="47" t="s">
        <v>308</v>
      </c>
      <c r="G866" s="12">
        <v>2.0133999999999999</v>
      </c>
      <c r="H866" s="10">
        <f t="shared" si="131"/>
        <v>216352.27</v>
      </c>
      <c r="I866" s="11">
        <v>435603.66</v>
      </c>
      <c r="J866" s="10">
        <f t="shared" si="132"/>
        <v>226983.91</v>
      </c>
      <c r="K866" s="11">
        <f t="shared" si="133"/>
        <v>457009.4</v>
      </c>
      <c r="L866" s="34"/>
    </row>
    <row r="867" spans="1:12" customFormat="1" ht="15.75" x14ac:dyDescent="0.25">
      <c r="A867" s="6" t="s">
        <v>286</v>
      </c>
      <c r="B867" s="63" t="s">
        <v>1930</v>
      </c>
      <c r="C867" s="7" t="s">
        <v>284</v>
      </c>
      <c r="D867" s="7" t="s">
        <v>2082</v>
      </c>
      <c r="E867" s="8" t="s">
        <v>2083</v>
      </c>
      <c r="F867" s="47" t="s">
        <v>448</v>
      </c>
      <c r="G867" s="17">
        <v>16</v>
      </c>
      <c r="H867" s="10">
        <f t="shared" si="131"/>
        <v>1732.25</v>
      </c>
      <c r="I867" s="11">
        <v>27716</v>
      </c>
      <c r="J867" s="10">
        <f t="shared" si="132"/>
        <v>1817.37</v>
      </c>
      <c r="K867" s="11">
        <f t="shared" si="133"/>
        <v>29077.919999999998</v>
      </c>
      <c r="L867" s="34"/>
    </row>
    <row r="868" spans="1:12" customFormat="1" ht="15.75" x14ac:dyDescent="0.25">
      <c r="A868" s="6" t="s">
        <v>288</v>
      </c>
      <c r="B868" s="63" t="s">
        <v>1930</v>
      </c>
      <c r="C868" s="7" t="s">
        <v>286</v>
      </c>
      <c r="D868" s="7" t="s">
        <v>2084</v>
      </c>
      <c r="E868" s="8" t="s">
        <v>2085</v>
      </c>
      <c r="F868" s="47" t="s">
        <v>448</v>
      </c>
      <c r="G868" s="17">
        <v>8</v>
      </c>
      <c r="H868" s="10">
        <f t="shared" si="131"/>
        <v>648.46</v>
      </c>
      <c r="I868" s="11">
        <v>5187.68</v>
      </c>
      <c r="J868" s="10">
        <f t="shared" si="132"/>
        <v>680.33</v>
      </c>
      <c r="K868" s="11">
        <f t="shared" si="133"/>
        <v>5442.64</v>
      </c>
      <c r="L868" s="34"/>
    </row>
    <row r="869" spans="1:12" customFormat="1" ht="15.75" x14ac:dyDescent="0.25">
      <c r="A869" s="6" t="s">
        <v>290</v>
      </c>
      <c r="B869" s="63" t="s">
        <v>1930</v>
      </c>
      <c r="C869" s="7" t="s">
        <v>288</v>
      </c>
      <c r="D869" s="7" t="s">
        <v>2086</v>
      </c>
      <c r="E869" s="8" t="s">
        <v>2087</v>
      </c>
      <c r="F869" s="47" t="s">
        <v>448</v>
      </c>
      <c r="G869" s="17">
        <v>16</v>
      </c>
      <c r="H869" s="10">
        <f t="shared" ref="H869:H932" si="135">ROUND(I869/G869,2)</f>
        <v>1353.61</v>
      </c>
      <c r="I869" s="11">
        <v>21657.759999999998</v>
      </c>
      <c r="J869" s="10">
        <f t="shared" ref="J869:J932" si="136">ROUND(H869*M$17*N$17*O$17,2)</f>
        <v>1420.13</v>
      </c>
      <c r="K869" s="11">
        <f t="shared" ref="K869:K932" si="137">ROUND(J869*G869,2)</f>
        <v>22722.080000000002</v>
      </c>
      <c r="L869" s="34"/>
    </row>
    <row r="870" spans="1:12" customFormat="1" ht="15.75" x14ac:dyDescent="0.25">
      <c r="A870" s="6" t="s">
        <v>294</v>
      </c>
      <c r="B870" s="63" t="s">
        <v>1930</v>
      </c>
      <c r="C870" s="7" t="s">
        <v>290</v>
      </c>
      <c r="D870" s="7" t="s">
        <v>2088</v>
      </c>
      <c r="E870" s="8" t="s">
        <v>2089</v>
      </c>
      <c r="F870" s="47" t="s">
        <v>448</v>
      </c>
      <c r="G870" s="17">
        <v>8</v>
      </c>
      <c r="H870" s="10">
        <f t="shared" si="135"/>
        <v>1350.2</v>
      </c>
      <c r="I870" s="11">
        <v>10801.6</v>
      </c>
      <c r="J870" s="10">
        <f t="shared" si="136"/>
        <v>1416.55</v>
      </c>
      <c r="K870" s="11">
        <f t="shared" si="137"/>
        <v>11332.4</v>
      </c>
      <c r="L870" s="34"/>
    </row>
    <row r="871" spans="1:12" customFormat="1" ht="15.75" x14ac:dyDescent="0.25">
      <c r="A871" s="6" t="s">
        <v>296</v>
      </c>
      <c r="B871" s="63" t="s">
        <v>1930</v>
      </c>
      <c r="C871" s="7" t="s">
        <v>294</v>
      </c>
      <c r="D871" s="7" t="s">
        <v>2090</v>
      </c>
      <c r="E871" s="8" t="s">
        <v>2091</v>
      </c>
      <c r="F871" s="47" t="s">
        <v>448</v>
      </c>
      <c r="G871" s="17">
        <v>152</v>
      </c>
      <c r="H871" s="10">
        <f t="shared" si="135"/>
        <v>2394.15</v>
      </c>
      <c r="I871" s="11">
        <v>363910.8</v>
      </c>
      <c r="J871" s="10">
        <f t="shared" si="136"/>
        <v>2511.8000000000002</v>
      </c>
      <c r="K871" s="11">
        <f t="shared" si="137"/>
        <v>381793.6</v>
      </c>
      <c r="L871" s="34"/>
    </row>
    <row r="872" spans="1:12" customFormat="1" ht="15.75" x14ac:dyDescent="0.25">
      <c r="A872" s="6" t="s">
        <v>298</v>
      </c>
      <c r="B872" s="63" t="s">
        <v>1930</v>
      </c>
      <c r="C872" s="7" t="s">
        <v>296</v>
      </c>
      <c r="D872" s="7" t="s">
        <v>2092</v>
      </c>
      <c r="E872" s="8" t="s">
        <v>2093</v>
      </c>
      <c r="F872" s="47" t="s">
        <v>448</v>
      </c>
      <c r="G872" s="17">
        <v>64</v>
      </c>
      <c r="H872" s="10">
        <f t="shared" si="135"/>
        <v>357.11</v>
      </c>
      <c r="I872" s="11">
        <v>22855.040000000001</v>
      </c>
      <c r="J872" s="10">
        <f t="shared" si="136"/>
        <v>374.66</v>
      </c>
      <c r="K872" s="11">
        <f t="shared" si="137"/>
        <v>23978.240000000002</v>
      </c>
      <c r="L872" s="34"/>
    </row>
    <row r="873" spans="1:12" customFormat="1" ht="15.75" x14ac:dyDescent="0.25">
      <c r="A873" s="6" t="s">
        <v>300</v>
      </c>
      <c r="B873" s="63" t="s">
        <v>1930</v>
      </c>
      <c r="C873" s="7" t="s">
        <v>298</v>
      </c>
      <c r="D873" s="7" t="s">
        <v>2094</v>
      </c>
      <c r="E873" s="8" t="s">
        <v>2095</v>
      </c>
      <c r="F873" s="47" t="s">
        <v>448</v>
      </c>
      <c r="G873" s="17">
        <v>72</v>
      </c>
      <c r="H873" s="10">
        <f t="shared" si="135"/>
        <v>2659.43</v>
      </c>
      <c r="I873" s="11">
        <v>191478.96</v>
      </c>
      <c r="J873" s="10">
        <f t="shared" si="136"/>
        <v>2790.12</v>
      </c>
      <c r="K873" s="11">
        <f t="shared" si="137"/>
        <v>200888.64</v>
      </c>
      <c r="L873" s="34"/>
    </row>
    <row r="874" spans="1:12" customFormat="1" ht="15.75" x14ac:dyDescent="0.25">
      <c r="A874" s="6" t="s">
        <v>2096</v>
      </c>
      <c r="B874" s="63" t="s">
        <v>1930</v>
      </c>
      <c r="C874" s="7" t="s">
        <v>300</v>
      </c>
      <c r="D874" s="7" t="s">
        <v>2097</v>
      </c>
      <c r="E874" s="8" t="s">
        <v>2098</v>
      </c>
      <c r="F874" s="47" t="s">
        <v>448</v>
      </c>
      <c r="G874" s="17">
        <v>56</v>
      </c>
      <c r="H874" s="10">
        <f t="shared" si="135"/>
        <v>2393.41</v>
      </c>
      <c r="I874" s="11">
        <v>134030.96</v>
      </c>
      <c r="J874" s="10">
        <f t="shared" si="136"/>
        <v>2511.02</v>
      </c>
      <c r="K874" s="11">
        <f t="shared" si="137"/>
        <v>140617.12</v>
      </c>
      <c r="L874" s="34"/>
    </row>
    <row r="875" spans="1:12" customFormat="1" ht="15.75" x14ac:dyDescent="0.25">
      <c r="A875" s="6" t="s">
        <v>2099</v>
      </c>
      <c r="B875" s="63" t="s">
        <v>1930</v>
      </c>
      <c r="C875" s="7" t="s">
        <v>2096</v>
      </c>
      <c r="D875" s="7" t="s">
        <v>2100</v>
      </c>
      <c r="E875" s="8" t="s">
        <v>2101</v>
      </c>
      <c r="F875" s="47" t="s">
        <v>448</v>
      </c>
      <c r="G875" s="17">
        <v>8</v>
      </c>
      <c r="H875" s="10">
        <f t="shared" si="135"/>
        <v>2392.67</v>
      </c>
      <c r="I875" s="11">
        <v>19141.36</v>
      </c>
      <c r="J875" s="10">
        <f t="shared" si="136"/>
        <v>2510.25</v>
      </c>
      <c r="K875" s="11">
        <f t="shared" si="137"/>
        <v>20082</v>
      </c>
      <c r="L875" s="34"/>
    </row>
    <row r="876" spans="1:12" customFormat="1" ht="15.75" x14ac:dyDescent="0.25">
      <c r="A876" s="6" t="s">
        <v>2102</v>
      </c>
      <c r="B876" s="63" t="s">
        <v>1930</v>
      </c>
      <c r="C876" s="7" t="s">
        <v>2099</v>
      </c>
      <c r="D876" s="7" t="s">
        <v>2103</v>
      </c>
      <c r="E876" s="8" t="s">
        <v>2104</v>
      </c>
      <c r="F876" s="47" t="s">
        <v>448</v>
      </c>
      <c r="G876" s="17">
        <v>8</v>
      </c>
      <c r="H876" s="10">
        <f t="shared" si="135"/>
        <v>1728.85</v>
      </c>
      <c r="I876" s="11">
        <v>13830.8</v>
      </c>
      <c r="J876" s="10">
        <f t="shared" si="136"/>
        <v>1813.81</v>
      </c>
      <c r="K876" s="11">
        <f t="shared" si="137"/>
        <v>14510.48</v>
      </c>
      <c r="L876" s="34"/>
    </row>
    <row r="877" spans="1:12" customFormat="1" ht="15.75" x14ac:dyDescent="0.25">
      <c r="A877" s="6" t="s">
        <v>2105</v>
      </c>
      <c r="B877" s="63" t="s">
        <v>1930</v>
      </c>
      <c r="C877" s="7" t="s">
        <v>2102</v>
      </c>
      <c r="D877" s="7" t="s">
        <v>2106</v>
      </c>
      <c r="E877" s="8" t="s">
        <v>2107</v>
      </c>
      <c r="F877" s="47" t="s">
        <v>448</v>
      </c>
      <c r="G877" s="17">
        <v>8</v>
      </c>
      <c r="H877" s="10">
        <f t="shared" si="135"/>
        <v>2239</v>
      </c>
      <c r="I877" s="11">
        <v>17912</v>
      </c>
      <c r="J877" s="10">
        <f t="shared" si="136"/>
        <v>2349.0300000000002</v>
      </c>
      <c r="K877" s="11">
        <f t="shared" si="137"/>
        <v>18792.240000000002</v>
      </c>
      <c r="L877" s="34"/>
    </row>
    <row r="878" spans="1:12" customFormat="1" ht="15.75" x14ac:dyDescent="0.25">
      <c r="A878" s="6" t="s">
        <v>2108</v>
      </c>
      <c r="B878" s="63" t="s">
        <v>1930</v>
      </c>
      <c r="C878" s="7" t="s">
        <v>2105</v>
      </c>
      <c r="D878" s="7" t="s">
        <v>2109</v>
      </c>
      <c r="E878" s="8" t="s">
        <v>2110</v>
      </c>
      <c r="F878" s="47" t="s">
        <v>448</v>
      </c>
      <c r="G878" s="17">
        <v>8</v>
      </c>
      <c r="H878" s="10">
        <f t="shared" si="135"/>
        <v>458</v>
      </c>
      <c r="I878" s="11">
        <v>3664</v>
      </c>
      <c r="J878" s="10">
        <f t="shared" si="136"/>
        <v>480.51</v>
      </c>
      <c r="K878" s="11">
        <f t="shared" si="137"/>
        <v>3844.08</v>
      </c>
      <c r="L878" s="34"/>
    </row>
    <row r="879" spans="1:12" customFormat="1" ht="15.75" x14ac:dyDescent="0.25">
      <c r="A879" s="6" t="s">
        <v>2111</v>
      </c>
      <c r="B879" s="63" t="s">
        <v>1930</v>
      </c>
      <c r="C879" s="7" t="s">
        <v>2108</v>
      </c>
      <c r="D879" s="7" t="s">
        <v>2112</v>
      </c>
      <c r="E879" s="8" t="s">
        <v>2113</v>
      </c>
      <c r="F879" s="47" t="s">
        <v>448</v>
      </c>
      <c r="G879" s="17">
        <v>24</v>
      </c>
      <c r="H879" s="10">
        <f t="shared" si="135"/>
        <v>4160.58</v>
      </c>
      <c r="I879" s="11">
        <v>99853.92</v>
      </c>
      <c r="J879" s="10">
        <f t="shared" si="136"/>
        <v>4365.03</v>
      </c>
      <c r="K879" s="11">
        <f t="shared" si="137"/>
        <v>104760.72</v>
      </c>
      <c r="L879" s="34"/>
    </row>
    <row r="880" spans="1:12" customFormat="1" ht="15.75" x14ac:dyDescent="0.25">
      <c r="A880" s="6" t="s">
        <v>2114</v>
      </c>
      <c r="B880" s="63" t="s">
        <v>1930</v>
      </c>
      <c r="C880" s="7" t="s">
        <v>2111</v>
      </c>
      <c r="D880" s="7" t="s">
        <v>2115</v>
      </c>
      <c r="E880" s="8" t="s">
        <v>2116</v>
      </c>
      <c r="F880" s="47" t="s">
        <v>448</v>
      </c>
      <c r="G880" s="17">
        <v>8</v>
      </c>
      <c r="H880" s="10">
        <f t="shared" si="135"/>
        <v>1907.97</v>
      </c>
      <c r="I880" s="11">
        <v>15263.76</v>
      </c>
      <c r="J880" s="10">
        <f t="shared" si="136"/>
        <v>2001.73</v>
      </c>
      <c r="K880" s="11">
        <f t="shared" si="137"/>
        <v>16013.84</v>
      </c>
      <c r="L880" s="34"/>
    </row>
    <row r="881" spans="1:12" customFormat="1" ht="15.75" x14ac:dyDescent="0.25">
      <c r="A881" s="6" t="s">
        <v>2117</v>
      </c>
      <c r="B881" s="63" t="s">
        <v>1930</v>
      </c>
      <c r="C881" s="7" t="s">
        <v>2114</v>
      </c>
      <c r="D881" s="7" t="s">
        <v>2118</v>
      </c>
      <c r="E881" s="8" t="s">
        <v>2119</v>
      </c>
      <c r="F881" s="47" t="s">
        <v>448</v>
      </c>
      <c r="G881" s="17">
        <v>320</v>
      </c>
      <c r="H881" s="10">
        <f t="shared" si="135"/>
        <v>212.96</v>
      </c>
      <c r="I881" s="11">
        <v>68147.199999999997</v>
      </c>
      <c r="J881" s="10">
        <f t="shared" si="136"/>
        <v>223.42</v>
      </c>
      <c r="K881" s="11">
        <f t="shared" si="137"/>
        <v>71494.399999999994</v>
      </c>
      <c r="L881" s="34"/>
    </row>
    <row r="882" spans="1:12" customFormat="1" ht="63" x14ac:dyDescent="0.25">
      <c r="A882" s="6" t="s">
        <v>2120</v>
      </c>
      <c r="B882" s="63" t="s">
        <v>1930</v>
      </c>
      <c r="C882" s="7" t="s">
        <v>301</v>
      </c>
      <c r="D882" s="7" t="s">
        <v>2121</v>
      </c>
      <c r="E882" s="8" t="s">
        <v>2122</v>
      </c>
      <c r="F882" s="47" t="s">
        <v>22</v>
      </c>
      <c r="G882" s="13">
        <v>1.1077920000000001</v>
      </c>
      <c r="H882" s="10">
        <f t="shared" si="135"/>
        <v>50251.87</v>
      </c>
      <c r="I882" s="11">
        <v>55668.62</v>
      </c>
      <c r="J882" s="10">
        <f t="shared" si="136"/>
        <v>52721.27</v>
      </c>
      <c r="K882" s="11">
        <f t="shared" si="137"/>
        <v>58404.2</v>
      </c>
      <c r="L882" s="34"/>
    </row>
    <row r="883" spans="1:12" customFormat="1" ht="47.25" x14ac:dyDescent="0.25">
      <c r="A883" s="6" t="s">
        <v>2123</v>
      </c>
      <c r="B883" s="63" t="s">
        <v>1930</v>
      </c>
      <c r="C883" s="7" t="s">
        <v>302</v>
      </c>
      <c r="D883" s="7" t="s">
        <v>2124</v>
      </c>
      <c r="E883" s="8" t="s">
        <v>2125</v>
      </c>
      <c r="F883" s="47" t="s">
        <v>458</v>
      </c>
      <c r="G883" s="17">
        <v>147</v>
      </c>
      <c r="H883" s="10">
        <f t="shared" si="135"/>
        <v>798.2</v>
      </c>
      <c r="I883" s="11">
        <v>117334.81</v>
      </c>
      <c r="J883" s="10">
        <f t="shared" si="136"/>
        <v>837.42</v>
      </c>
      <c r="K883" s="11">
        <f t="shared" si="137"/>
        <v>123100.74</v>
      </c>
      <c r="L883" s="34"/>
    </row>
    <row r="884" spans="1:12" customFormat="1" ht="31.5" x14ac:dyDescent="0.25">
      <c r="A884" s="6" t="s">
        <v>2126</v>
      </c>
      <c r="B884" s="63" t="s">
        <v>1930</v>
      </c>
      <c r="C884" s="7" t="s">
        <v>305</v>
      </c>
      <c r="D884" s="7" t="s">
        <v>1377</v>
      </c>
      <c r="E884" s="8" t="s">
        <v>1378</v>
      </c>
      <c r="F884" s="47" t="s">
        <v>448</v>
      </c>
      <c r="G884" s="17">
        <v>72</v>
      </c>
      <c r="H884" s="10">
        <f t="shared" si="135"/>
        <v>1962.25</v>
      </c>
      <c r="I884" s="11">
        <v>141281.70000000001</v>
      </c>
      <c r="J884" s="10">
        <f t="shared" si="136"/>
        <v>2058.6799999999998</v>
      </c>
      <c r="K884" s="11">
        <f t="shared" si="137"/>
        <v>148224.95999999999</v>
      </c>
      <c r="L884" s="34"/>
    </row>
    <row r="885" spans="1:12" customFormat="1" ht="31.5" x14ac:dyDescent="0.25">
      <c r="A885" s="6" t="s">
        <v>2127</v>
      </c>
      <c r="B885" s="63" t="s">
        <v>1930</v>
      </c>
      <c r="C885" s="7" t="s">
        <v>309</v>
      </c>
      <c r="D885" s="7" t="s">
        <v>2128</v>
      </c>
      <c r="E885" s="8" t="s">
        <v>2129</v>
      </c>
      <c r="F885" s="47" t="s">
        <v>448</v>
      </c>
      <c r="G885" s="17">
        <v>72</v>
      </c>
      <c r="H885" s="10">
        <f t="shared" si="135"/>
        <v>1900.34</v>
      </c>
      <c r="I885" s="11">
        <v>136824.16</v>
      </c>
      <c r="J885" s="10">
        <f t="shared" si="136"/>
        <v>1993.72</v>
      </c>
      <c r="K885" s="11">
        <f t="shared" si="137"/>
        <v>143547.84</v>
      </c>
      <c r="L885" s="34"/>
    </row>
    <row r="886" spans="1:12" customFormat="1" ht="20.25" customHeight="1" x14ac:dyDescent="0.25">
      <c r="A886" s="18" t="s">
        <v>301</v>
      </c>
      <c r="B886" s="261"/>
      <c r="C886" s="261"/>
      <c r="D886" s="261"/>
      <c r="E886" s="19" t="s">
        <v>2130</v>
      </c>
      <c r="F886" s="20"/>
      <c r="G886" s="21"/>
      <c r="H886" s="22"/>
      <c r="I886" s="11"/>
      <c r="J886" s="22"/>
      <c r="K886" s="22"/>
      <c r="L886" s="34"/>
    </row>
    <row r="887" spans="1:12" customFormat="1" ht="15.75" x14ac:dyDescent="0.25">
      <c r="A887" s="4"/>
      <c r="B887" s="64"/>
      <c r="C887" s="5" t="s">
        <v>2131</v>
      </c>
      <c r="D887" s="5"/>
      <c r="E887" s="5"/>
      <c r="F887" s="5"/>
      <c r="G887" s="5"/>
      <c r="H887" s="5"/>
      <c r="I887" s="98"/>
      <c r="J887" s="5"/>
      <c r="K887" s="5"/>
      <c r="L887" s="34"/>
    </row>
    <row r="888" spans="1:12" customFormat="1" ht="15.75" x14ac:dyDescent="0.25">
      <c r="A888" s="6" t="s">
        <v>302</v>
      </c>
      <c r="B888" s="63" t="s">
        <v>1930</v>
      </c>
      <c r="C888" s="7" t="s">
        <v>324</v>
      </c>
      <c r="D888" s="7" t="s">
        <v>2132</v>
      </c>
      <c r="E888" s="8" t="s">
        <v>2133</v>
      </c>
      <c r="F888" s="47" t="s">
        <v>448</v>
      </c>
      <c r="G888" s="17">
        <v>1</v>
      </c>
      <c r="H888" s="10">
        <f t="shared" si="135"/>
        <v>15283.72</v>
      </c>
      <c r="I888" s="11">
        <v>15283.72</v>
      </c>
      <c r="J888" s="10">
        <f t="shared" si="136"/>
        <v>16034.77</v>
      </c>
      <c r="K888" s="11">
        <f t="shared" si="137"/>
        <v>16034.77</v>
      </c>
      <c r="L888" s="34"/>
    </row>
    <row r="889" spans="1:12" s="74" customFormat="1" ht="31.5" x14ac:dyDescent="0.25">
      <c r="A889" s="65" t="s">
        <v>303</v>
      </c>
      <c r="B889" s="66" t="s">
        <v>1930</v>
      </c>
      <c r="C889" s="67" t="s">
        <v>328</v>
      </c>
      <c r="D889" s="67" t="s">
        <v>2134</v>
      </c>
      <c r="E889" s="68" t="s">
        <v>4528</v>
      </c>
      <c r="F889" s="69" t="s">
        <v>448</v>
      </c>
      <c r="G889" s="70">
        <v>1</v>
      </c>
      <c r="H889" s="71">
        <f t="shared" si="135"/>
        <v>92284.42</v>
      </c>
      <c r="I889" s="11">
        <v>92284.42</v>
      </c>
      <c r="J889" s="71">
        <f>ROUND(H889*N$17*O$17,2)</f>
        <v>95765.89</v>
      </c>
      <c r="K889" s="72">
        <f t="shared" si="137"/>
        <v>95765.89</v>
      </c>
      <c r="L889" s="73"/>
    </row>
    <row r="890" spans="1:12" customFormat="1" ht="47.25" x14ac:dyDescent="0.25">
      <c r="A890" s="6" t="s">
        <v>304</v>
      </c>
      <c r="B890" s="63" t="s">
        <v>1930</v>
      </c>
      <c r="C890" s="7" t="s">
        <v>343</v>
      </c>
      <c r="D890" s="7" t="s">
        <v>2135</v>
      </c>
      <c r="E890" s="8" t="s">
        <v>2136</v>
      </c>
      <c r="F890" s="47" t="s">
        <v>308</v>
      </c>
      <c r="G890" s="15">
        <v>0.05</v>
      </c>
      <c r="H890" s="10">
        <f t="shared" si="135"/>
        <v>101248.6</v>
      </c>
      <c r="I890" s="11">
        <v>5062.43</v>
      </c>
      <c r="J890" s="10">
        <f t="shared" si="136"/>
        <v>106224</v>
      </c>
      <c r="K890" s="11">
        <f t="shared" si="137"/>
        <v>5311.2</v>
      </c>
      <c r="L890" s="34"/>
    </row>
    <row r="891" spans="1:12" customFormat="1" ht="31.5" x14ac:dyDescent="0.25">
      <c r="A891" s="6" t="s">
        <v>2137</v>
      </c>
      <c r="B891" s="63" t="s">
        <v>1930</v>
      </c>
      <c r="C891" s="7" t="s">
        <v>345</v>
      </c>
      <c r="D891" s="7" t="s">
        <v>2138</v>
      </c>
      <c r="E891" s="8" t="s">
        <v>2139</v>
      </c>
      <c r="F891" s="47" t="s">
        <v>322</v>
      </c>
      <c r="G891" s="17">
        <v>5</v>
      </c>
      <c r="H891" s="10">
        <f t="shared" si="135"/>
        <v>1003.25</v>
      </c>
      <c r="I891" s="11">
        <v>5016.25</v>
      </c>
      <c r="J891" s="10">
        <f t="shared" si="136"/>
        <v>1052.55</v>
      </c>
      <c r="K891" s="11">
        <f t="shared" si="137"/>
        <v>5262.75</v>
      </c>
      <c r="L891" s="34"/>
    </row>
    <row r="892" spans="1:12" customFormat="1" ht="47.25" x14ac:dyDescent="0.25">
      <c r="A892" s="6" t="s">
        <v>2140</v>
      </c>
      <c r="B892" s="63" t="s">
        <v>1930</v>
      </c>
      <c r="C892" s="7" t="s">
        <v>358</v>
      </c>
      <c r="D892" s="7" t="s">
        <v>2141</v>
      </c>
      <c r="E892" s="8" t="s">
        <v>2142</v>
      </c>
      <c r="F892" s="47" t="s">
        <v>308</v>
      </c>
      <c r="G892" s="14">
        <v>2.8420000000000001</v>
      </c>
      <c r="H892" s="10">
        <f t="shared" si="135"/>
        <v>92696.88</v>
      </c>
      <c r="I892" s="11">
        <v>263444.53999999998</v>
      </c>
      <c r="J892" s="10">
        <f t="shared" si="136"/>
        <v>97252.04</v>
      </c>
      <c r="K892" s="11">
        <f t="shared" si="137"/>
        <v>276390.3</v>
      </c>
      <c r="L892" s="34"/>
    </row>
    <row r="893" spans="1:12" customFormat="1" ht="31.5" x14ac:dyDescent="0.25">
      <c r="A893" s="6" t="s">
        <v>2143</v>
      </c>
      <c r="B893" s="63" t="s">
        <v>1930</v>
      </c>
      <c r="C893" s="7" t="s">
        <v>360</v>
      </c>
      <c r="D893" s="7" t="s">
        <v>2144</v>
      </c>
      <c r="E893" s="8" t="s">
        <v>2145</v>
      </c>
      <c r="F893" s="47" t="s">
        <v>322</v>
      </c>
      <c r="G893" s="16">
        <v>284.2</v>
      </c>
      <c r="H893" s="10">
        <f t="shared" si="135"/>
        <v>1683.39</v>
      </c>
      <c r="I893" s="11">
        <v>478418.73</v>
      </c>
      <c r="J893" s="10">
        <f t="shared" si="136"/>
        <v>1766.11</v>
      </c>
      <c r="K893" s="11">
        <f t="shared" si="137"/>
        <v>501928.46</v>
      </c>
      <c r="L893" s="34"/>
    </row>
    <row r="894" spans="1:12" customFormat="1" ht="31.5" x14ac:dyDescent="0.25">
      <c r="A894" s="6" t="s">
        <v>2146</v>
      </c>
      <c r="B894" s="63" t="s">
        <v>1930</v>
      </c>
      <c r="C894" s="7" t="s">
        <v>376</v>
      </c>
      <c r="D894" s="7" t="s">
        <v>2147</v>
      </c>
      <c r="E894" s="8" t="s">
        <v>2148</v>
      </c>
      <c r="F894" s="47" t="s">
        <v>448</v>
      </c>
      <c r="G894" s="17">
        <v>1</v>
      </c>
      <c r="H894" s="10">
        <f t="shared" si="135"/>
        <v>3509.97</v>
      </c>
      <c r="I894" s="11">
        <v>3509.97</v>
      </c>
      <c r="J894" s="10">
        <f t="shared" si="136"/>
        <v>3682.45</v>
      </c>
      <c r="K894" s="11">
        <f t="shared" si="137"/>
        <v>3682.45</v>
      </c>
      <c r="L894" s="34"/>
    </row>
    <row r="895" spans="1:12" customFormat="1" ht="31.5" x14ac:dyDescent="0.25">
      <c r="A895" s="6" t="s">
        <v>2149</v>
      </c>
      <c r="B895" s="63" t="s">
        <v>1930</v>
      </c>
      <c r="C895" s="7" t="s">
        <v>385</v>
      </c>
      <c r="D895" s="7" t="s">
        <v>2150</v>
      </c>
      <c r="E895" s="8" t="s">
        <v>2151</v>
      </c>
      <c r="F895" s="47" t="s">
        <v>448</v>
      </c>
      <c r="G895" s="17">
        <v>1</v>
      </c>
      <c r="H895" s="10">
        <f t="shared" si="135"/>
        <v>3509.97</v>
      </c>
      <c r="I895" s="11">
        <v>3509.97</v>
      </c>
      <c r="J895" s="10">
        <f t="shared" si="136"/>
        <v>3682.45</v>
      </c>
      <c r="K895" s="11">
        <f t="shared" si="137"/>
        <v>3682.45</v>
      </c>
      <c r="L895" s="34"/>
    </row>
    <row r="896" spans="1:12" customFormat="1" ht="31.5" x14ac:dyDescent="0.25">
      <c r="A896" s="6" t="s">
        <v>2152</v>
      </c>
      <c r="B896" s="63" t="s">
        <v>1930</v>
      </c>
      <c r="C896" s="7" t="s">
        <v>406</v>
      </c>
      <c r="D896" s="7" t="s">
        <v>2047</v>
      </c>
      <c r="E896" s="8" t="s">
        <v>2048</v>
      </c>
      <c r="F896" s="47" t="s">
        <v>308</v>
      </c>
      <c r="G896" s="17">
        <v>3</v>
      </c>
      <c r="H896" s="10">
        <f t="shared" si="135"/>
        <v>16296.09</v>
      </c>
      <c r="I896" s="11">
        <v>48888.26</v>
      </c>
      <c r="J896" s="10">
        <f t="shared" si="136"/>
        <v>17096.89</v>
      </c>
      <c r="K896" s="11">
        <f t="shared" si="137"/>
        <v>51290.67</v>
      </c>
      <c r="L896" s="34"/>
    </row>
    <row r="897" spans="1:12" customFormat="1" ht="31.5" x14ac:dyDescent="0.25">
      <c r="A897" s="6" t="s">
        <v>2153</v>
      </c>
      <c r="B897" s="63" t="s">
        <v>1930</v>
      </c>
      <c r="C897" s="7" t="s">
        <v>408</v>
      </c>
      <c r="D897" s="7" t="s">
        <v>2050</v>
      </c>
      <c r="E897" s="8" t="s">
        <v>2051</v>
      </c>
      <c r="F897" s="47" t="s">
        <v>655</v>
      </c>
      <c r="G897" s="17">
        <v>150</v>
      </c>
      <c r="H897" s="10">
        <f t="shared" si="135"/>
        <v>110.29</v>
      </c>
      <c r="I897" s="11">
        <v>16543.89</v>
      </c>
      <c r="J897" s="10">
        <f t="shared" si="136"/>
        <v>115.71</v>
      </c>
      <c r="K897" s="11">
        <f t="shared" si="137"/>
        <v>17356.5</v>
      </c>
      <c r="L897" s="34"/>
    </row>
    <row r="898" spans="1:12" customFormat="1" ht="47.25" x14ac:dyDescent="0.25">
      <c r="A898" s="6" t="s">
        <v>2154</v>
      </c>
      <c r="B898" s="63" t="s">
        <v>1930</v>
      </c>
      <c r="C898" s="7" t="s">
        <v>417</v>
      </c>
      <c r="D898" s="7" t="s">
        <v>2053</v>
      </c>
      <c r="E898" s="8" t="s">
        <v>2054</v>
      </c>
      <c r="F898" s="47" t="s">
        <v>308</v>
      </c>
      <c r="G898" s="17">
        <v>-3</v>
      </c>
      <c r="H898" s="10">
        <f t="shared" si="135"/>
        <v>3036.81</v>
      </c>
      <c r="I898" s="11">
        <v>-9110.42</v>
      </c>
      <c r="J898" s="10">
        <f t="shared" si="136"/>
        <v>3186.04</v>
      </c>
      <c r="K898" s="11">
        <f t="shared" si="137"/>
        <v>-9558.1200000000008</v>
      </c>
      <c r="L898" s="34"/>
    </row>
    <row r="899" spans="1:12" customFormat="1" ht="31.5" x14ac:dyDescent="0.25">
      <c r="A899" s="6" t="s">
        <v>2155</v>
      </c>
      <c r="B899" s="63" t="s">
        <v>1930</v>
      </c>
      <c r="C899" s="7" t="s">
        <v>428</v>
      </c>
      <c r="D899" s="7" t="s">
        <v>2056</v>
      </c>
      <c r="E899" s="8" t="s">
        <v>2057</v>
      </c>
      <c r="F899" s="47" t="s">
        <v>308</v>
      </c>
      <c r="G899" s="17">
        <v>3</v>
      </c>
      <c r="H899" s="10">
        <f t="shared" si="135"/>
        <v>65867.27</v>
      </c>
      <c r="I899" s="11">
        <v>197601.81</v>
      </c>
      <c r="J899" s="10">
        <f t="shared" si="136"/>
        <v>69104.009999999995</v>
      </c>
      <c r="K899" s="11">
        <f t="shared" si="137"/>
        <v>207312.03</v>
      </c>
      <c r="L899" s="34"/>
    </row>
    <row r="900" spans="1:12" customFormat="1" ht="31.5" x14ac:dyDescent="0.25">
      <c r="A900" s="6" t="s">
        <v>2156</v>
      </c>
      <c r="B900" s="63" t="s">
        <v>1930</v>
      </c>
      <c r="C900" s="7" t="s">
        <v>430</v>
      </c>
      <c r="D900" s="7" t="s">
        <v>2059</v>
      </c>
      <c r="E900" s="8" t="s">
        <v>2060</v>
      </c>
      <c r="F900" s="47" t="s">
        <v>322</v>
      </c>
      <c r="G900" s="17">
        <v>345</v>
      </c>
      <c r="H900" s="10">
        <f t="shared" si="135"/>
        <v>388.97</v>
      </c>
      <c r="I900" s="11">
        <v>134195.72</v>
      </c>
      <c r="J900" s="10">
        <f t="shared" si="136"/>
        <v>408.08</v>
      </c>
      <c r="K900" s="11">
        <f t="shared" si="137"/>
        <v>140787.6</v>
      </c>
      <c r="L900" s="34"/>
    </row>
    <row r="901" spans="1:12" customFormat="1" ht="47.25" x14ac:dyDescent="0.25">
      <c r="A901" s="6" t="s">
        <v>2157</v>
      </c>
      <c r="B901" s="63" t="s">
        <v>1930</v>
      </c>
      <c r="C901" s="7" t="s">
        <v>440</v>
      </c>
      <c r="D901" s="7" t="s">
        <v>2158</v>
      </c>
      <c r="E901" s="8" t="s">
        <v>2159</v>
      </c>
      <c r="F901" s="47" t="s">
        <v>448</v>
      </c>
      <c r="G901" s="17">
        <v>36</v>
      </c>
      <c r="H901" s="10">
        <f t="shared" si="135"/>
        <v>5687.74</v>
      </c>
      <c r="I901" s="11">
        <v>204758.49</v>
      </c>
      <c r="J901" s="10">
        <f t="shared" si="136"/>
        <v>5967.24</v>
      </c>
      <c r="K901" s="11">
        <f t="shared" si="137"/>
        <v>214820.64</v>
      </c>
      <c r="L901" s="34"/>
    </row>
    <row r="902" spans="1:12" s="74" customFormat="1" ht="31.5" x14ac:dyDescent="0.25">
      <c r="A902" s="65" t="s">
        <v>2160</v>
      </c>
      <c r="B902" s="66" t="s">
        <v>1930</v>
      </c>
      <c r="C902" s="67" t="s">
        <v>445</v>
      </c>
      <c r="D902" s="67" t="s">
        <v>2161</v>
      </c>
      <c r="E902" s="68" t="s">
        <v>4527</v>
      </c>
      <c r="F902" s="69" t="s">
        <v>448</v>
      </c>
      <c r="G902" s="70">
        <v>36</v>
      </c>
      <c r="H902" s="71">
        <f t="shared" si="135"/>
        <v>25549.439999999999</v>
      </c>
      <c r="I902" s="11">
        <v>919779.83999999997</v>
      </c>
      <c r="J902" s="71">
        <f>ROUND(H902*N$17*O$17,2)</f>
        <v>26513.3</v>
      </c>
      <c r="K902" s="72">
        <f t="shared" si="137"/>
        <v>954478.8</v>
      </c>
      <c r="L902" s="73"/>
    </row>
    <row r="903" spans="1:12" customFormat="1" ht="47.25" x14ac:dyDescent="0.25">
      <c r="A903" s="6" t="s">
        <v>2162</v>
      </c>
      <c r="B903" s="63" t="s">
        <v>1930</v>
      </c>
      <c r="C903" s="7" t="s">
        <v>450</v>
      </c>
      <c r="D903" s="7" t="s">
        <v>2158</v>
      </c>
      <c r="E903" s="8" t="s">
        <v>2159</v>
      </c>
      <c r="F903" s="47" t="s">
        <v>448</v>
      </c>
      <c r="G903" s="17">
        <v>2</v>
      </c>
      <c r="H903" s="10">
        <f t="shared" si="135"/>
        <v>5687.75</v>
      </c>
      <c r="I903" s="11">
        <v>11375.5</v>
      </c>
      <c r="J903" s="10">
        <f t="shared" si="136"/>
        <v>5967.25</v>
      </c>
      <c r="K903" s="11">
        <f t="shared" si="137"/>
        <v>11934.5</v>
      </c>
      <c r="L903" s="34"/>
    </row>
    <row r="904" spans="1:12" s="74" customFormat="1" ht="47.25" x14ac:dyDescent="0.25">
      <c r="A904" s="65" t="s">
        <v>2163</v>
      </c>
      <c r="B904" s="66" t="s">
        <v>1930</v>
      </c>
      <c r="C904" s="67" t="s">
        <v>455</v>
      </c>
      <c r="D904" s="67" t="s">
        <v>2164</v>
      </c>
      <c r="E904" s="68" t="s">
        <v>4526</v>
      </c>
      <c r="F904" s="69" t="s">
        <v>448</v>
      </c>
      <c r="G904" s="70">
        <v>2</v>
      </c>
      <c r="H904" s="71">
        <f t="shared" si="135"/>
        <v>28124.35</v>
      </c>
      <c r="I904" s="11">
        <v>56248.7</v>
      </c>
      <c r="J904" s="71">
        <f>ROUND(H904*N$17*O$17,2)</f>
        <v>29185.35</v>
      </c>
      <c r="K904" s="72">
        <f t="shared" si="137"/>
        <v>58370.7</v>
      </c>
      <c r="L904" s="73"/>
    </row>
    <row r="905" spans="1:12" customFormat="1" ht="31.5" x14ac:dyDescent="0.25">
      <c r="A905" s="6" t="s">
        <v>2165</v>
      </c>
      <c r="B905" s="63" t="s">
        <v>1930</v>
      </c>
      <c r="C905" s="7" t="s">
        <v>461</v>
      </c>
      <c r="D905" s="7" t="s">
        <v>1377</v>
      </c>
      <c r="E905" s="8" t="s">
        <v>1378</v>
      </c>
      <c r="F905" s="47" t="s">
        <v>448</v>
      </c>
      <c r="G905" s="17">
        <v>2</v>
      </c>
      <c r="H905" s="10">
        <f t="shared" si="135"/>
        <v>1962.25</v>
      </c>
      <c r="I905" s="11">
        <v>3924.49</v>
      </c>
      <c r="J905" s="10">
        <f t="shared" si="136"/>
        <v>2058.6799999999998</v>
      </c>
      <c r="K905" s="11">
        <f t="shared" si="137"/>
        <v>4117.3599999999997</v>
      </c>
      <c r="L905" s="34"/>
    </row>
    <row r="906" spans="1:12" customFormat="1" ht="31.5" x14ac:dyDescent="0.25">
      <c r="A906" s="6" t="s">
        <v>2166</v>
      </c>
      <c r="B906" s="63" t="s">
        <v>1930</v>
      </c>
      <c r="C906" s="7" t="s">
        <v>465</v>
      </c>
      <c r="D906" s="7" t="s">
        <v>2167</v>
      </c>
      <c r="E906" s="8" t="s">
        <v>2168</v>
      </c>
      <c r="F906" s="47" t="s">
        <v>448</v>
      </c>
      <c r="G906" s="17">
        <v>2</v>
      </c>
      <c r="H906" s="10">
        <f t="shared" si="135"/>
        <v>4300.92</v>
      </c>
      <c r="I906" s="11">
        <v>8601.84</v>
      </c>
      <c r="J906" s="10">
        <f t="shared" si="136"/>
        <v>4512.2700000000004</v>
      </c>
      <c r="K906" s="11">
        <f t="shared" si="137"/>
        <v>9024.5400000000009</v>
      </c>
      <c r="L906" s="34"/>
    </row>
    <row r="907" spans="1:12" customFormat="1" ht="15.75" x14ac:dyDescent="0.25">
      <c r="A907" s="4"/>
      <c r="B907" s="64"/>
      <c r="C907" s="5" t="s">
        <v>2169</v>
      </c>
      <c r="D907" s="5"/>
      <c r="E907" s="5"/>
      <c r="F907" s="5"/>
      <c r="G907" s="5"/>
      <c r="H907" s="5"/>
      <c r="I907" s="98"/>
      <c r="J907" s="5"/>
      <c r="K907" s="5"/>
      <c r="L907" s="34"/>
    </row>
    <row r="908" spans="1:12" customFormat="1" ht="15.75" x14ac:dyDescent="0.25">
      <c r="A908" s="6" t="s">
        <v>2170</v>
      </c>
      <c r="B908" s="63" t="s">
        <v>1930</v>
      </c>
      <c r="C908" s="7" t="s">
        <v>472</v>
      </c>
      <c r="D908" s="7" t="s">
        <v>2132</v>
      </c>
      <c r="E908" s="8" t="s">
        <v>2133</v>
      </c>
      <c r="F908" s="47" t="s">
        <v>448</v>
      </c>
      <c r="G908" s="17">
        <v>1</v>
      </c>
      <c r="H908" s="10">
        <f t="shared" si="135"/>
        <v>15283.72</v>
      </c>
      <c r="I908" s="11">
        <v>15283.72</v>
      </c>
      <c r="J908" s="10">
        <f t="shared" si="136"/>
        <v>16034.77</v>
      </c>
      <c r="K908" s="11">
        <f t="shared" si="137"/>
        <v>16034.77</v>
      </c>
      <c r="L908" s="34"/>
    </row>
    <row r="909" spans="1:12" s="74" customFormat="1" ht="31.5" x14ac:dyDescent="0.25">
      <c r="A909" s="65" t="s">
        <v>2171</v>
      </c>
      <c r="B909" s="66" t="s">
        <v>1930</v>
      </c>
      <c r="C909" s="67" t="s">
        <v>476</v>
      </c>
      <c r="D909" s="67" t="s">
        <v>2172</v>
      </c>
      <c r="E909" s="68" t="s">
        <v>4534</v>
      </c>
      <c r="F909" s="69" t="s">
        <v>448</v>
      </c>
      <c r="G909" s="70">
        <v>1</v>
      </c>
      <c r="H909" s="71">
        <f t="shared" si="135"/>
        <v>77465.16</v>
      </c>
      <c r="I909" s="11">
        <v>77465.16</v>
      </c>
      <c r="J909" s="71">
        <f>ROUND(H909*N$17*O$17,2)</f>
        <v>80387.570000000007</v>
      </c>
      <c r="K909" s="72">
        <f t="shared" si="137"/>
        <v>80387.570000000007</v>
      </c>
      <c r="L909" s="73"/>
    </row>
    <row r="910" spans="1:12" customFormat="1" ht="47.25" x14ac:dyDescent="0.25">
      <c r="A910" s="6" t="s">
        <v>2173</v>
      </c>
      <c r="B910" s="63" t="s">
        <v>1930</v>
      </c>
      <c r="C910" s="7" t="s">
        <v>479</v>
      </c>
      <c r="D910" s="7" t="s">
        <v>2135</v>
      </c>
      <c r="E910" s="8" t="s">
        <v>2136</v>
      </c>
      <c r="F910" s="47" t="s">
        <v>308</v>
      </c>
      <c r="G910" s="14">
        <v>0.11899999999999999</v>
      </c>
      <c r="H910" s="10">
        <f t="shared" si="135"/>
        <v>101261.09</v>
      </c>
      <c r="I910" s="11">
        <v>12050.07</v>
      </c>
      <c r="J910" s="10">
        <f t="shared" si="136"/>
        <v>106237.1</v>
      </c>
      <c r="K910" s="11">
        <f t="shared" si="137"/>
        <v>12642.21</v>
      </c>
      <c r="L910" s="34"/>
    </row>
    <row r="911" spans="1:12" customFormat="1" ht="31.5" x14ac:dyDescent="0.25">
      <c r="A911" s="6" t="s">
        <v>2174</v>
      </c>
      <c r="B911" s="63" t="s">
        <v>1930</v>
      </c>
      <c r="C911" s="7" t="s">
        <v>481</v>
      </c>
      <c r="D911" s="7" t="s">
        <v>2138</v>
      </c>
      <c r="E911" s="8" t="s">
        <v>2139</v>
      </c>
      <c r="F911" s="47" t="s">
        <v>322</v>
      </c>
      <c r="G911" s="16">
        <v>11.9</v>
      </c>
      <c r="H911" s="10">
        <f t="shared" si="135"/>
        <v>1003.25</v>
      </c>
      <c r="I911" s="11">
        <v>11938.63</v>
      </c>
      <c r="J911" s="10">
        <f t="shared" si="136"/>
        <v>1052.55</v>
      </c>
      <c r="K911" s="11">
        <f t="shared" si="137"/>
        <v>12525.35</v>
      </c>
      <c r="L911" s="34"/>
    </row>
    <row r="912" spans="1:12" customFormat="1" ht="47.25" x14ac:dyDescent="0.25">
      <c r="A912" s="6" t="s">
        <v>2175</v>
      </c>
      <c r="B912" s="63" t="s">
        <v>1930</v>
      </c>
      <c r="C912" s="7" t="s">
        <v>486</v>
      </c>
      <c r="D912" s="7" t="s">
        <v>2176</v>
      </c>
      <c r="E912" s="8" t="s">
        <v>2177</v>
      </c>
      <c r="F912" s="47" t="s">
        <v>322</v>
      </c>
      <c r="G912" s="15">
        <v>0.99</v>
      </c>
      <c r="H912" s="10">
        <f t="shared" si="135"/>
        <v>2205.4899999999998</v>
      </c>
      <c r="I912" s="11">
        <v>2183.44</v>
      </c>
      <c r="J912" s="10">
        <f t="shared" si="136"/>
        <v>2313.87</v>
      </c>
      <c r="K912" s="11">
        <f t="shared" si="137"/>
        <v>2290.73</v>
      </c>
      <c r="L912" s="34"/>
    </row>
    <row r="913" spans="1:12" customFormat="1" ht="31.5" x14ac:dyDescent="0.25">
      <c r="A913" s="6" t="s">
        <v>2178</v>
      </c>
      <c r="B913" s="63" t="s">
        <v>1930</v>
      </c>
      <c r="C913" s="7" t="s">
        <v>495</v>
      </c>
      <c r="D913" s="7" t="s">
        <v>2147</v>
      </c>
      <c r="E913" s="8" t="s">
        <v>2148</v>
      </c>
      <c r="F913" s="47" t="s">
        <v>448</v>
      </c>
      <c r="G913" s="17">
        <v>1</v>
      </c>
      <c r="H913" s="10">
        <f t="shared" si="135"/>
        <v>3509.97</v>
      </c>
      <c r="I913" s="11">
        <v>3509.97</v>
      </c>
      <c r="J913" s="10">
        <f t="shared" si="136"/>
        <v>3682.45</v>
      </c>
      <c r="K913" s="11">
        <f t="shared" si="137"/>
        <v>3682.45</v>
      </c>
      <c r="L913" s="34"/>
    </row>
    <row r="914" spans="1:12" customFormat="1" ht="31.5" x14ac:dyDescent="0.25">
      <c r="A914" s="6" t="s">
        <v>2179</v>
      </c>
      <c r="B914" s="63" t="s">
        <v>1930</v>
      </c>
      <c r="C914" s="7" t="s">
        <v>503</v>
      </c>
      <c r="D914" s="7" t="s">
        <v>2150</v>
      </c>
      <c r="E914" s="8" t="s">
        <v>2151</v>
      </c>
      <c r="F914" s="47" t="s">
        <v>448</v>
      </c>
      <c r="G914" s="17">
        <v>1</v>
      </c>
      <c r="H914" s="10">
        <f t="shared" si="135"/>
        <v>3509.97</v>
      </c>
      <c r="I914" s="11">
        <v>3509.97</v>
      </c>
      <c r="J914" s="10">
        <f t="shared" si="136"/>
        <v>3682.45</v>
      </c>
      <c r="K914" s="11">
        <f t="shared" si="137"/>
        <v>3682.45</v>
      </c>
      <c r="L914" s="34"/>
    </row>
    <row r="915" spans="1:12" customFormat="1" ht="31.5" x14ac:dyDescent="0.25">
      <c r="A915" s="6" t="s">
        <v>2180</v>
      </c>
      <c r="B915" s="63" t="s">
        <v>1930</v>
      </c>
      <c r="C915" s="7" t="s">
        <v>507</v>
      </c>
      <c r="D915" s="7" t="s">
        <v>2047</v>
      </c>
      <c r="E915" s="8" t="s">
        <v>2048</v>
      </c>
      <c r="F915" s="47" t="s">
        <v>308</v>
      </c>
      <c r="G915" s="15">
        <v>0.16</v>
      </c>
      <c r="H915" s="10">
        <f t="shared" si="135"/>
        <v>16297.19</v>
      </c>
      <c r="I915" s="11">
        <v>2607.5500000000002</v>
      </c>
      <c r="J915" s="10">
        <f t="shared" si="136"/>
        <v>17098.04</v>
      </c>
      <c r="K915" s="11">
        <f t="shared" si="137"/>
        <v>2735.69</v>
      </c>
      <c r="L915" s="34"/>
    </row>
    <row r="916" spans="1:12" customFormat="1" ht="31.5" x14ac:dyDescent="0.25">
      <c r="A916" s="6" t="s">
        <v>2181</v>
      </c>
      <c r="B916" s="63" t="s">
        <v>1930</v>
      </c>
      <c r="C916" s="7" t="s">
        <v>2182</v>
      </c>
      <c r="D916" s="7" t="s">
        <v>2050</v>
      </c>
      <c r="E916" s="8" t="s">
        <v>2051</v>
      </c>
      <c r="F916" s="47" t="s">
        <v>655</v>
      </c>
      <c r="G916" s="17">
        <v>7</v>
      </c>
      <c r="H916" s="10">
        <f t="shared" si="135"/>
        <v>110.29</v>
      </c>
      <c r="I916" s="11">
        <v>772.05</v>
      </c>
      <c r="J916" s="10">
        <f t="shared" si="136"/>
        <v>115.71</v>
      </c>
      <c r="K916" s="11">
        <f t="shared" si="137"/>
        <v>809.97</v>
      </c>
      <c r="L916" s="34"/>
    </row>
    <row r="917" spans="1:12" customFormat="1" ht="47.25" x14ac:dyDescent="0.25">
      <c r="A917" s="6" t="s">
        <v>2183</v>
      </c>
      <c r="B917" s="63" t="s">
        <v>1930</v>
      </c>
      <c r="C917" s="7" t="s">
        <v>512</v>
      </c>
      <c r="D917" s="7" t="s">
        <v>2053</v>
      </c>
      <c r="E917" s="8" t="s">
        <v>2054</v>
      </c>
      <c r="F917" s="47" t="s">
        <v>308</v>
      </c>
      <c r="G917" s="15">
        <v>-0.16</v>
      </c>
      <c r="H917" s="10">
        <f t="shared" si="135"/>
        <v>3033</v>
      </c>
      <c r="I917" s="11">
        <v>-485.28</v>
      </c>
      <c r="J917" s="10">
        <f t="shared" si="136"/>
        <v>3182.04</v>
      </c>
      <c r="K917" s="11">
        <f t="shared" si="137"/>
        <v>-509.13</v>
      </c>
      <c r="L917" s="34"/>
    </row>
    <row r="918" spans="1:12" customFormat="1" ht="31.5" x14ac:dyDescent="0.25">
      <c r="A918" s="6" t="s">
        <v>2184</v>
      </c>
      <c r="B918" s="63" t="s">
        <v>1930</v>
      </c>
      <c r="C918" s="7" t="s">
        <v>523</v>
      </c>
      <c r="D918" s="7" t="s">
        <v>2056</v>
      </c>
      <c r="E918" s="8" t="s">
        <v>2057</v>
      </c>
      <c r="F918" s="47" t="s">
        <v>308</v>
      </c>
      <c r="G918" s="15">
        <v>0.16</v>
      </c>
      <c r="H918" s="10">
        <f t="shared" si="135"/>
        <v>65869.81</v>
      </c>
      <c r="I918" s="11">
        <v>10539.17</v>
      </c>
      <c r="J918" s="10">
        <f t="shared" si="136"/>
        <v>69106.679999999993</v>
      </c>
      <c r="K918" s="11">
        <f t="shared" si="137"/>
        <v>11057.07</v>
      </c>
      <c r="L918" s="34"/>
    </row>
    <row r="919" spans="1:12" customFormat="1" ht="31.5" x14ac:dyDescent="0.25">
      <c r="A919" s="6" t="s">
        <v>2185</v>
      </c>
      <c r="B919" s="63" t="s">
        <v>1930</v>
      </c>
      <c r="C919" s="7" t="s">
        <v>527</v>
      </c>
      <c r="D919" s="7" t="s">
        <v>2059</v>
      </c>
      <c r="E919" s="8" t="s">
        <v>2060</v>
      </c>
      <c r="F919" s="47" t="s">
        <v>322</v>
      </c>
      <c r="G919" s="16">
        <v>18.399999999999999</v>
      </c>
      <c r="H919" s="10">
        <f t="shared" si="135"/>
        <v>388.97</v>
      </c>
      <c r="I919" s="11">
        <v>7157.12</v>
      </c>
      <c r="J919" s="10">
        <f t="shared" si="136"/>
        <v>408.08</v>
      </c>
      <c r="K919" s="11">
        <f t="shared" si="137"/>
        <v>7508.67</v>
      </c>
      <c r="L919" s="34"/>
    </row>
    <row r="920" spans="1:12" customFormat="1" ht="47.25" x14ac:dyDescent="0.25">
      <c r="A920" s="6" t="s">
        <v>2186</v>
      </c>
      <c r="B920" s="63" t="s">
        <v>1930</v>
      </c>
      <c r="C920" s="7" t="s">
        <v>536</v>
      </c>
      <c r="D920" s="7" t="s">
        <v>2158</v>
      </c>
      <c r="E920" s="8" t="s">
        <v>2159</v>
      </c>
      <c r="F920" s="47" t="s">
        <v>448</v>
      </c>
      <c r="G920" s="17">
        <v>9</v>
      </c>
      <c r="H920" s="10">
        <f t="shared" si="135"/>
        <v>5687.74</v>
      </c>
      <c r="I920" s="11">
        <v>51189.62</v>
      </c>
      <c r="J920" s="10">
        <f t="shared" si="136"/>
        <v>5967.24</v>
      </c>
      <c r="K920" s="11">
        <f t="shared" si="137"/>
        <v>53705.16</v>
      </c>
      <c r="L920" s="34"/>
    </row>
    <row r="921" spans="1:12" s="74" customFormat="1" ht="31.5" x14ac:dyDescent="0.25">
      <c r="A921" s="65" t="s">
        <v>2187</v>
      </c>
      <c r="B921" s="66" t="s">
        <v>1930</v>
      </c>
      <c r="C921" s="67" t="s">
        <v>538</v>
      </c>
      <c r="D921" s="67" t="s">
        <v>2164</v>
      </c>
      <c r="E921" s="68" t="s">
        <v>4533</v>
      </c>
      <c r="F921" s="69" t="s">
        <v>448</v>
      </c>
      <c r="G921" s="70">
        <v>9</v>
      </c>
      <c r="H921" s="71">
        <f t="shared" si="135"/>
        <v>25549.439999999999</v>
      </c>
      <c r="I921" s="11">
        <v>229944.95999999999</v>
      </c>
      <c r="J921" s="71">
        <f>ROUND(H921*N$17*O$17,2)</f>
        <v>26513.3</v>
      </c>
      <c r="K921" s="72">
        <f t="shared" si="137"/>
        <v>238619.7</v>
      </c>
      <c r="L921" s="73"/>
    </row>
    <row r="922" spans="1:12" customFormat="1" ht="15.75" x14ac:dyDescent="0.25">
      <c r="A922" s="4"/>
      <c r="B922" s="64"/>
      <c r="C922" s="5" t="s">
        <v>2188</v>
      </c>
      <c r="D922" s="5"/>
      <c r="E922" s="5"/>
      <c r="F922" s="5"/>
      <c r="G922" s="5"/>
      <c r="H922" s="5"/>
      <c r="I922" s="98"/>
      <c r="J922" s="5"/>
      <c r="K922" s="5"/>
      <c r="L922" s="34"/>
    </row>
    <row r="923" spans="1:12" customFormat="1" ht="15.75" x14ac:dyDescent="0.25">
      <c r="A923" s="6" t="s">
        <v>2189</v>
      </c>
      <c r="B923" s="63" t="s">
        <v>1930</v>
      </c>
      <c r="C923" s="7" t="s">
        <v>549</v>
      </c>
      <c r="D923" s="7" t="s">
        <v>2042</v>
      </c>
      <c r="E923" s="8" t="s">
        <v>2043</v>
      </c>
      <c r="F923" s="47" t="s">
        <v>448</v>
      </c>
      <c r="G923" s="17">
        <v>1</v>
      </c>
      <c r="H923" s="10">
        <f t="shared" si="135"/>
        <v>5715.45</v>
      </c>
      <c r="I923" s="11">
        <v>5715.45</v>
      </c>
      <c r="J923" s="10">
        <f t="shared" si="136"/>
        <v>5996.31</v>
      </c>
      <c r="K923" s="11">
        <f t="shared" si="137"/>
        <v>5996.31</v>
      </c>
      <c r="L923" s="34"/>
    </row>
    <row r="924" spans="1:12" s="74" customFormat="1" ht="31.5" x14ac:dyDescent="0.25">
      <c r="A924" s="65" t="s">
        <v>2190</v>
      </c>
      <c r="B924" s="66" t="s">
        <v>1930</v>
      </c>
      <c r="C924" s="67" t="s">
        <v>551</v>
      </c>
      <c r="D924" s="67" t="s">
        <v>2191</v>
      </c>
      <c r="E924" s="68" t="s">
        <v>4532</v>
      </c>
      <c r="F924" s="69" t="s">
        <v>448</v>
      </c>
      <c r="G924" s="70">
        <v>1</v>
      </c>
      <c r="H924" s="71">
        <f t="shared" si="135"/>
        <v>6479.24</v>
      </c>
      <c r="I924" s="11">
        <v>6479.24</v>
      </c>
      <c r="J924" s="71">
        <f>ROUND(H924*N$17*O$17,2)</f>
        <v>6723.67</v>
      </c>
      <c r="K924" s="72">
        <f t="shared" si="137"/>
        <v>6723.67</v>
      </c>
      <c r="L924" s="73"/>
    </row>
    <row r="925" spans="1:12" customFormat="1" ht="31.5" x14ac:dyDescent="0.25">
      <c r="A925" s="6" t="s">
        <v>2192</v>
      </c>
      <c r="B925" s="63" t="s">
        <v>1930</v>
      </c>
      <c r="C925" s="7" t="s">
        <v>558</v>
      </c>
      <c r="D925" s="7" t="s">
        <v>2193</v>
      </c>
      <c r="E925" s="8" t="s">
        <v>2194</v>
      </c>
      <c r="F925" s="47" t="s">
        <v>448</v>
      </c>
      <c r="G925" s="17">
        <v>1</v>
      </c>
      <c r="H925" s="10">
        <f t="shared" si="135"/>
        <v>19606.939999999999</v>
      </c>
      <c r="I925" s="11">
        <v>19606.939999999999</v>
      </c>
      <c r="J925" s="10">
        <f t="shared" si="136"/>
        <v>20570.43</v>
      </c>
      <c r="K925" s="11">
        <f t="shared" si="137"/>
        <v>20570.43</v>
      </c>
      <c r="L925" s="34"/>
    </row>
    <row r="926" spans="1:12" s="74" customFormat="1" ht="15.75" x14ac:dyDescent="0.25">
      <c r="A926" s="65" t="s">
        <v>2195</v>
      </c>
      <c r="B926" s="66" t="s">
        <v>1930</v>
      </c>
      <c r="C926" s="67" t="s">
        <v>2196</v>
      </c>
      <c r="D926" s="67" t="s">
        <v>2197</v>
      </c>
      <c r="E926" s="68" t="s">
        <v>4531</v>
      </c>
      <c r="F926" s="69" t="s">
        <v>448</v>
      </c>
      <c r="G926" s="70">
        <v>1</v>
      </c>
      <c r="H926" s="71">
        <f t="shared" si="135"/>
        <v>1335.32</v>
      </c>
      <c r="I926" s="11">
        <v>1335.32</v>
      </c>
      <c r="J926" s="71">
        <f>ROUND(H926*N$17*O$17,2)</f>
        <v>1385.7</v>
      </c>
      <c r="K926" s="72">
        <f t="shared" si="137"/>
        <v>1385.7</v>
      </c>
      <c r="L926" s="73"/>
    </row>
    <row r="927" spans="1:12" customFormat="1" ht="47.25" x14ac:dyDescent="0.25">
      <c r="A927" s="6" t="s">
        <v>2198</v>
      </c>
      <c r="B927" s="63" t="s">
        <v>1930</v>
      </c>
      <c r="C927" s="7" t="s">
        <v>562</v>
      </c>
      <c r="D927" s="7" t="s">
        <v>2199</v>
      </c>
      <c r="E927" s="8" t="s">
        <v>2200</v>
      </c>
      <c r="F927" s="47" t="s">
        <v>448</v>
      </c>
      <c r="G927" s="17">
        <v>2</v>
      </c>
      <c r="H927" s="10">
        <f t="shared" si="135"/>
        <v>572.30999999999995</v>
      </c>
      <c r="I927" s="11">
        <v>1144.6099999999999</v>
      </c>
      <c r="J927" s="10">
        <f t="shared" si="136"/>
        <v>600.42999999999995</v>
      </c>
      <c r="K927" s="11">
        <f t="shared" si="137"/>
        <v>1200.8599999999999</v>
      </c>
      <c r="L927" s="34"/>
    </row>
    <row r="928" spans="1:12" customFormat="1" ht="31.5" x14ac:dyDescent="0.25">
      <c r="A928" s="6" t="s">
        <v>2201</v>
      </c>
      <c r="B928" s="63" t="s">
        <v>1930</v>
      </c>
      <c r="C928" s="7" t="s">
        <v>570</v>
      </c>
      <c r="D928" s="7" t="s">
        <v>2202</v>
      </c>
      <c r="E928" s="8" t="s">
        <v>2203</v>
      </c>
      <c r="F928" s="47" t="s">
        <v>448</v>
      </c>
      <c r="G928" s="17">
        <v>1</v>
      </c>
      <c r="H928" s="10">
        <f t="shared" si="135"/>
        <v>12095.37</v>
      </c>
      <c r="I928" s="11">
        <v>12095.37</v>
      </c>
      <c r="J928" s="10">
        <f t="shared" si="136"/>
        <v>12689.74</v>
      </c>
      <c r="K928" s="11">
        <f t="shared" si="137"/>
        <v>12689.74</v>
      </c>
      <c r="L928" s="34"/>
    </row>
    <row r="929" spans="1:12" s="74" customFormat="1" ht="31.5" x14ac:dyDescent="0.25">
      <c r="A929" s="65" t="s">
        <v>2204</v>
      </c>
      <c r="B929" s="66" t="s">
        <v>1930</v>
      </c>
      <c r="C929" s="67" t="s">
        <v>572</v>
      </c>
      <c r="D929" s="67" t="s">
        <v>2205</v>
      </c>
      <c r="E929" s="68" t="s">
        <v>4530</v>
      </c>
      <c r="F929" s="69" t="s">
        <v>448</v>
      </c>
      <c r="G929" s="70">
        <v>1</v>
      </c>
      <c r="H929" s="71">
        <f t="shared" si="135"/>
        <v>5609.51</v>
      </c>
      <c r="I929" s="11">
        <v>5609.51</v>
      </c>
      <c r="J929" s="71">
        <f>ROUND(H929*N$17*O$17,2)</f>
        <v>5821.13</v>
      </c>
      <c r="K929" s="72">
        <f t="shared" si="137"/>
        <v>5821.13</v>
      </c>
      <c r="L929" s="73"/>
    </row>
    <row r="930" spans="1:12" customFormat="1" ht="47.25" x14ac:dyDescent="0.25">
      <c r="A930" s="6" t="s">
        <v>2206</v>
      </c>
      <c r="B930" s="63" t="s">
        <v>1930</v>
      </c>
      <c r="C930" s="7" t="s">
        <v>579</v>
      </c>
      <c r="D930" s="7" t="s">
        <v>2135</v>
      </c>
      <c r="E930" s="8" t="s">
        <v>2136</v>
      </c>
      <c r="F930" s="47" t="s">
        <v>308</v>
      </c>
      <c r="G930" s="14">
        <v>5.0000000000000001E-3</v>
      </c>
      <c r="H930" s="10">
        <f t="shared" si="135"/>
        <v>101400</v>
      </c>
      <c r="I930" s="11">
        <v>507</v>
      </c>
      <c r="J930" s="10">
        <f t="shared" si="136"/>
        <v>106382.84</v>
      </c>
      <c r="K930" s="11">
        <f t="shared" si="137"/>
        <v>531.91</v>
      </c>
      <c r="L930" s="34"/>
    </row>
    <row r="931" spans="1:12" customFormat="1" ht="31.5" x14ac:dyDescent="0.25">
      <c r="A931" s="6" t="s">
        <v>2207</v>
      </c>
      <c r="B931" s="63" t="s">
        <v>1930</v>
      </c>
      <c r="C931" s="7" t="s">
        <v>581</v>
      </c>
      <c r="D931" s="7" t="s">
        <v>2138</v>
      </c>
      <c r="E931" s="8" t="s">
        <v>2139</v>
      </c>
      <c r="F931" s="47" t="s">
        <v>322</v>
      </c>
      <c r="G931" s="16">
        <v>0.5</v>
      </c>
      <c r="H931" s="10">
        <f t="shared" si="135"/>
        <v>1003.24</v>
      </c>
      <c r="I931" s="11">
        <v>501.62</v>
      </c>
      <c r="J931" s="10">
        <f t="shared" si="136"/>
        <v>1052.54</v>
      </c>
      <c r="K931" s="11">
        <f t="shared" si="137"/>
        <v>526.27</v>
      </c>
      <c r="L931" s="34"/>
    </row>
    <row r="932" spans="1:12" customFormat="1" ht="31.5" x14ac:dyDescent="0.25">
      <c r="A932" s="6" t="s">
        <v>2208</v>
      </c>
      <c r="B932" s="63" t="s">
        <v>1930</v>
      </c>
      <c r="C932" s="7" t="s">
        <v>589</v>
      </c>
      <c r="D932" s="7" t="s">
        <v>2047</v>
      </c>
      <c r="E932" s="8" t="s">
        <v>2048</v>
      </c>
      <c r="F932" s="47" t="s">
        <v>308</v>
      </c>
      <c r="G932" s="14">
        <v>6.0000000000000001E-3</v>
      </c>
      <c r="H932" s="10">
        <f t="shared" si="135"/>
        <v>16326.67</v>
      </c>
      <c r="I932" s="11">
        <v>97.96</v>
      </c>
      <c r="J932" s="10">
        <f t="shared" si="136"/>
        <v>17128.97</v>
      </c>
      <c r="K932" s="11">
        <f t="shared" si="137"/>
        <v>102.77</v>
      </c>
      <c r="L932" s="34"/>
    </row>
    <row r="933" spans="1:12" customFormat="1" ht="31.5" x14ac:dyDescent="0.25">
      <c r="A933" s="6" t="s">
        <v>2209</v>
      </c>
      <c r="B933" s="63" t="s">
        <v>1930</v>
      </c>
      <c r="C933" s="7" t="s">
        <v>591</v>
      </c>
      <c r="D933" s="7" t="s">
        <v>2050</v>
      </c>
      <c r="E933" s="8" t="s">
        <v>2051</v>
      </c>
      <c r="F933" s="47" t="s">
        <v>655</v>
      </c>
      <c r="G933" s="16">
        <v>0.3</v>
      </c>
      <c r="H933" s="10">
        <f t="shared" ref="H933:H971" si="138">ROUND(I933/G933,2)</f>
        <v>110.43</v>
      </c>
      <c r="I933" s="11">
        <v>33.130000000000003</v>
      </c>
      <c r="J933" s="10">
        <f t="shared" ref="J933:J971" si="139">ROUND(H933*M$17*N$17*O$17,2)</f>
        <v>115.86</v>
      </c>
      <c r="K933" s="11">
        <f t="shared" ref="K933:K971" si="140">ROUND(J933*G933,2)</f>
        <v>34.76</v>
      </c>
      <c r="L933" s="34"/>
    </row>
    <row r="934" spans="1:12" customFormat="1" ht="47.25" x14ac:dyDescent="0.25">
      <c r="A934" s="6" t="s">
        <v>2210</v>
      </c>
      <c r="B934" s="63" t="s">
        <v>1930</v>
      </c>
      <c r="C934" s="7" t="s">
        <v>595</v>
      </c>
      <c r="D934" s="7" t="s">
        <v>2053</v>
      </c>
      <c r="E934" s="8" t="s">
        <v>2054</v>
      </c>
      <c r="F934" s="47" t="s">
        <v>308</v>
      </c>
      <c r="G934" s="14">
        <v>-6.0000000000000001E-3</v>
      </c>
      <c r="H934" s="10">
        <f t="shared" si="138"/>
        <v>2971.67</v>
      </c>
      <c r="I934" s="11">
        <v>-17.829999999999998</v>
      </c>
      <c r="J934" s="10">
        <f t="shared" si="139"/>
        <v>3117.7</v>
      </c>
      <c r="K934" s="11">
        <f t="shared" si="140"/>
        <v>-18.71</v>
      </c>
      <c r="L934" s="34"/>
    </row>
    <row r="935" spans="1:12" customFormat="1" ht="31.5" x14ac:dyDescent="0.25">
      <c r="A935" s="6" t="s">
        <v>2211</v>
      </c>
      <c r="B935" s="63" t="s">
        <v>1930</v>
      </c>
      <c r="C935" s="7" t="s">
        <v>604</v>
      </c>
      <c r="D935" s="7" t="s">
        <v>2056</v>
      </c>
      <c r="E935" s="8" t="s">
        <v>2057</v>
      </c>
      <c r="F935" s="47" t="s">
        <v>308</v>
      </c>
      <c r="G935" s="14">
        <v>6.0000000000000001E-3</v>
      </c>
      <c r="H935" s="10">
        <f t="shared" si="138"/>
        <v>65808.33</v>
      </c>
      <c r="I935" s="11">
        <v>394.85</v>
      </c>
      <c r="J935" s="10">
        <f t="shared" si="139"/>
        <v>69042.179999999993</v>
      </c>
      <c r="K935" s="11">
        <f t="shared" si="140"/>
        <v>414.25</v>
      </c>
      <c r="L935" s="34"/>
    </row>
    <row r="936" spans="1:12" customFormat="1" ht="31.5" x14ac:dyDescent="0.25">
      <c r="A936" s="6" t="s">
        <v>2212</v>
      </c>
      <c r="B936" s="63" t="s">
        <v>1930</v>
      </c>
      <c r="C936" s="7" t="s">
        <v>608</v>
      </c>
      <c r="D936" s="7" t="s">
        <v>2059</v>
      </c>
      <c r="E936" s="8" t="s">
        <v>2060</v>
      </c>
      <c r="F936" s="47" t="s">
        <v>322</v>
      </c>
      <c r="G936" s="15">
        <v>0.69</v>
      </c>
      <c r="H936" s="10">
        <f t="shared" si="138"/>
        <v>388.93</v>
      </c>
      <c r="I936" s="11">
        <v>268.36</v>
      </c>
      <c r="J936" s="10">
        <f t="shared" si="139"/>
        <v>408.04</v>
      </c>
      <c r="K936" s="11">
        <f t="shared" si="140"/>
        <v>281.55</v>
      </c>
      <c r="L936" s="34"/>
    </row>
    <row r="937" spans="1:12" customFormat="1" ht="15.75" x14ac:dyDescent="0.25">
      <c r="A937" s="4"/>
      <c r="B937" s="64"/>
      <c r="C937" s="5" t="s">
        <v>2213</v>
      </c>
      <c r="D937" s="5"/>
      <c r="E937" s="5"/>
      <c r="F937" s="5"/>
      <c r="G937" s="5"/>
      <c r="H937" s="5"/>
      <c r="I937" s="98"/>
      <c r="J937" s="5"/>
      <c r="K937" s="5"/>
      <c r="L937" s="34"/>
    </row>
    <row r="938" spans="1:12" customFormat="1" ht="15.75" x14ac:dyDescent="0.25">
      <c r="A938" s="6" t="s">
        <v>2214</v>
      </c>
      <c r="B938" s="63" t="s">
        <v>1930</v>
      </c>
      <c r="C938" s="7" t="s">
        <v>618</v>
      </c>
      <c r="D938" s="7" t="s">
        <v>2132</v>
      </c>
      <c r="E938" s="8" t="s">
        <v>2133</v>
      </c>
      <c r="F938" s="47" t="s">
        <v>448</v>
      </c>
      <c r="G938" s="17">
        <v>1</v>
      </c>
      <c r="H938" s="10">
        <f t="shared" si="138"/>
        <v>15283.72</v>
      </c>
      <c r="I938" s="11">
        <v>15283.72</v>
      </c>
      <c r="J938" s="10">
        <f t="shared" si="139"/>
        <v>16034.77</v>
      </c>
      <c r="K938" s="11">
        <f t="shared" si="140"/>
        <v>16034.77</v>
      </c>
      <c r="L938" s="34"/>
    </row>
    <row r="939" spans="1:12" s="74" customFormat="1" ht="31.5" x14ac:dyDescent="0.25">
      <c r="A939" s="65" t="s">
        <v>2215</v>
      </c>
      <c r="B939" s="66" t="s">
        <v>1930</v>
      </c>
      <c r="C939" s="67" t="s">
        <v>620</v>
      </c>
      <c r="D939" s="67" t="s">
        <v>2134</v>
      </c>
      <c r="E939" s="68" t="s">
        <v>4529</v>
      </c>
      <c r="F939" s="69" t="s">
        <v>448</v>
      </c>
      <c r="G939" s="70">
        <v>1</v>
      </c>
      <c r="H939" s="71">
        <f t="shared" si="138"/>
        <v>92284.42</v>
      </c>
      <c r="I939" s="11">
        <v>92284.42</v>
      </c>
      <c r="J939" s="71">
        <f>ROUND(H939*N$17*O$17,2)</f>
        <v>95765.89</v>
      </c>
      <c r="K939" s="72">
        <f t="shared" si="140"/>
        <v>95765.89</v>
      </c>
      <c r="L939" s="73"/>
    </row>
    <row r="940" spans="1:12" customFormat="1" ht="47.25" x14ac:dyDescent="0.25">
      <c r="A940" s="6" t="s">
        <v>2216</v>
      </c>
      <c r="B940" s="63" t="s">
        <v>1930</v>
      </c>
      <c r="C940" s="7" t="s">
        <v>623</v>
      </c>
      <c r="D940" s="7" t="s">
        <v>2135</v>
      </c>
      <c r="E940" s="8" t="s">
        <v>2136</v>
      </c>
      <c r="F940" s="47" t="s">
        <v>308</v>
      </c>
      <c r="G940" s="14">
        <v>7.4999999999999997E-2</v>
      </c>
      <c r="H940" s="10">
        <f t="shared" si="138"/>
        <v>101266.53</v>
      </c>
      <c r="I940" s="11">
        <v>7594.99</v>
      </c>
      <c r="J940" s="10">
        <f t="shared" si="139"/>
        <v>106242.81</v>
      </c>
      <c r="K940" s="11">
        <f t="shared" si="140"/>
        <v>7968.21</v>
      </c>
      <c r="L940" s="34"/>
    </row>
    <row r="941" spans="1:12" customFormat="1" ht="31.5" x14ac:dyDescent="0.25">
      <c r="A941" s="6" t="s">
        <v>2217</v>
      </c>
      <c r="B941" s="63" t="s">
        <v>1930</v>
      </c>
      <c r="C941" s="7" t="s">
        <v>625</v>
      </c>
      <c r="D941" s="7" t="s">
        <v>2138</v>
      </c>
      <c r="E941" s="8" t="s">
        <v>2139</v>
      </c>
      <c r="F941" s="47" t="s">
        <v>322</v>
      </c>
      <c r="G941" s="16">
        <v>7.5</v>
      </c>
      <c r="H941" s="10">
        <f t="shared" si="138"/>
        <v>1003.25</v>
      </c>
      <c r="I941" s="11">
        <v>7524.37</v>
      </c>
      <c r="J941" s="10">
        <f t="shared" si="139"/>
        <v>1052.55</v>
      </c>
      <c r="K941" s="11">
        <f t="shared" si="140"/>
        <v>7894.13</v>
      </c>
      <c r="L941" s="34"/>
    </row>
    <row r="942" spans="1:12" customFormat="1" ht="47.25" x14ac:dyDescent="0.25">
      <c r="A942" s="6" t="s">
        <v>2218</v>
      </c>
      <c r="B942" s="63" t="s">
        <v>1930</v>
      </c>
      <c r="C942" s="7" t="s">
        <v>632</v>
      </c>
      <c r="D942" s="7" t="s">
        <v>2141</v>
      </c>
      <c r="E942" s="8" t="s">
        <v>2142</v>
      </c>
      <c r="F942" s="47" t="s">
        <v>308</v>
      </c>
      <c r="G942" s="14">
        <v>1.6E-2</v>
      </c>
      <c r="H942" s="10">
        <f t="shared" si="138"/>
        <v>92670</v>
      </c>
      <c r="I942" s="11">
        <v>1482.72</v>
      </c>
      <c r="J942" s="10">
        <f t="shared" si="139"/>
        <v>97223.84</v>
      </c>
      <c r="K942" s="11">
        <f t="shared" si="140"/>
        <v>1555.58</v>
      </c>
      <c r="L942" s="34"/>
    </row>
    <row r="943" spans="1:12" customFormat="1" ht="31.5" x14ac:dyDescent="0.25">
      <c r="A943" s="6" t="s">
        <v>2219</v>
      </c>
      <c r="B943" s="63" t="s">
        <v>1930</v>
      </c>
      <c r="C943" s="7" t="s">
        <v>2220</v>
      </c>
      <c r="D943" s="7" t="s">
        <v>2221</v>
      </c>
      <c r="E943" s="8" t="s">
        <v>2222</v>
      </c>
      <c r="F943" s="47" t="s">
        <v>322</v>
      </c>
      <c r="G943" s="16">
        <v>1.6</v>
      </c>
      <c r="H943" s="10">
        <f t="shared" si="138"/>
        <v>1679.09</v>
      </c>
      <c r="I943" s="11">
        <v>2686.54</v>
      </c>
      <c r="J943" s="10">
        <f t="shared" si="139"/>
        <v>1761.6</v>
      </c>
      <c r="K943" s="11">
        <f t="shared" si="140"/>
        <v>2818.56</v>
      </c>
      <c r="L943" s="34"/>
    </row>
    <row r="944" spans="1:12" customFormat="1" ht="47.25" x14ac:dyDescent="0.25">
      <c r="A944" s="6" t="s">
        <v>2223</v>
      </c>
      <c r="B944" s="63" t="s">
        <v>1930</v>
      </c>
      <c r="C944" s="7" t="s">
        <v>636</v>
      </c>
      <c r="D944" s="7" t="s">
        <v>2176</v>
      </c>
      <c r="E944" s="8" t="s">
        <v>2177</v>
      </c>
      <c r="F944" s="47" t="s">
        <v>322</v>
      </c>
      <c r="G944" s="15">
        <v>5.68</v>
      </c>
      <c r="H944" s="10">
        <f t="shared" si="138"/>
        <v>2205.4499999999998</v>
      </c>
      <c r="I944" s="11">
        <v>12526.96</v>
      </c>
      <c r="J944" s="10">
        <f t="shared" si="139"/>
        <v>2313.83</v>
      </c>
      <c r="K944" s="11">
        <f t="shared" si="140"/>
        <v>13142.55</v>
      </c>
      <c r="L944" s="34"/>
    </row>
    <row r="945" spans="1:12" customFormat="1" ht="31.5" x14ac:dyDescent="0.25">
      <c r="A945" s="6" t="s">
        <v>2224</v>
      </c>
      <c r="B945" s="63" t="s">
        <v>1930</v>
      </c>
      <c r="C945" s="7" t="s">
        <v>640</v>
      </c>
      <c r="D945" s="7" t="s">
        <v>2147</v>
      </c>
      <c r="E945" s="8" t="s">
        <v>2148</v>
      </c>
      <c r="F945" s="47" t="s">
        <v>448</v>
      </c>
      <c r="G945" s="17">
        <v>1</v>
      </c>
      <c r="H945" s="10">
        <f t="shared" si="138"/>
        <v>3509.97</v>
      </c>
      <c r="I945" s="11">
        <v>3509.97</v>
      </c>
      <c r="J945" s="10">
        <f t="shared" si="139"/>
        <v>3682.45</v>
      </c>
      <c r="K945" s="11">
        <f t="shared" si="140"/>
        <v>3682.45</v>
      </c>
      <c r="L945" s="34"/>
    </row>
    <row r="946" spans="1:12" customFormat="1" ht="31.5" x14ac:dyDescent="0.25">
      <c r="A946" s="6" t="s">
        <v>2225</v>
      </c>
      <c r="B946" s="63" t="s">
        <v>1930</v>
      </c>
      <c r="C946" s="7" t="s">
        <v>648</v>
      </c>
      <c r="D946" s="7" t="s">
        <v>2150</v>
      </c>
      <c r="E946" s="8" t="s">
        <v>2151</v>
      </c>
      <c r="F946" s="47" t="s">
        <v>448</v>
      </c>
      <c r="G946" s="17">
        <v>1</v>
      </c>
      <c r="H946" s="10">
        <f t="shared" si="138"/>
        <v>3509.97</v>
      </c>
      <c r="I946" s="11">
        <v>3509.97</v>
      </c>
      <c r="J946" s="10">
        <f t="shared" si="139"/>
        <v>3682.45</v>
      </c>
      <c r="K946" s="11">
        <f t="shared" si="140"/>
        <v>3682.45</v>
      </c>
      <c r="L946" s="34"/>
    </row>
    <row r="947" spans="1:12" customFormat="1" ht="31.5" x14ac:dyDescent="0.25">
      <c r="A947" s="6" t="s">
        <v>2226</v>
      </c>
      <c r="B947" s="63" t="s">
        <v>1930</v>
      </c>
      <c r="C947" s="7" t="s">
        <v>664</v>
      </c>
      <c r="D947" s="7" t="s">
        <v>2047</v>
      </c>
      <c r="E947" s="8" t="s">
        <v>2048</v>
      </c>
      <c r="F947" s="47" t="s">
        <v>308</v>
      </c>
      <c r="G947" s="15">
        <v>0.18</v>
      </c>
      <c r="H947" s="10">
        <f t="shared" si="138"/>
        <v>16299.44</v>
      </c>
      <c r="I947" s="11">
        <v>2933.9</v>
      </c>
      <c r="J947" s="10">
        <f t="shared" si="139"/>
        <v>17100.400000000001</v>
      </c>
      <c r="K947" s="11">
        <f t="shared" si="140"/>
        <v>3078.07</v>
      </c>
      <c r="L947" s="34"/>
    </row>
    <row r="948" spans="1:12" customFormat="1" ht="31.5" x14ac:dyDescent="0.25">
      <c r="A948" s="6" t="s">
        <v>2227</v>
      </c>
      <c r="B948" s="63" t="s">
        <v>1930</v>
      </c>
      <c r="C948" s="7" t="s">
        <v>668</v>
      </c>
      <c r="D948" s="7" t="s">
        <v>2050</v>
      </c>
      <c r="E948" s="8" t="s">
        <v>2051</v>
      </c>
      <c r="F948" s="47" t="s">
        <v>655</v>
      </c>
      <c r="G948" s="17">
        <v>9</v>
      </c>
      <c r="H948" s="10">
        <f t="shared" si="138"/>
        <v>110.29</v>
      </c>
      <c r="I948" s="11">
        <v>992.63</v>
      </c>
      <c r="J948" s="10">
        <f t="shared" si="139"/>
        <v>115.71</v>
      </c>
      <c r="K948" s="11">
        <f t="shared" si="140"/>
        <v>1041.3900000000001</v>
      </c>
      <c r="L948" s="34"/>
    </row>
    <row r="949" spans="1:12" customFormat="1" ht="47.25" x14ac:dyDescent="0.25">
      <c r="A949" s="6" t="s">
        <v>2228</v>
      </c>
      <c r="B949" s="63" t="s">
        <v>1930</v>
      </c>
      <c r="C949" s="7" t="s">
        <v>673</v>
      </c>
      <c r="D949" s="7" t="s">
        <v>2053</v>
      </c>
      <c r="E949" s="8" t="s">
        <v>2054</v>
      </c>
      <c r="F949" s="47" t="s">
        <v>308</v>
      </c>
      <c r="G949" s="15">
        <v>-0.18</v>
      </c>
      <c r="H949" s="10">
        <f t="shared" si="138"/>
        <v>3035.11</v>
      </c>
      <c r="I949" s="11">
        <v>-546.32000000000005</v>
      </c>
      <c r="J949" s="10">
        <f t="shared" si="139"/>
        <v>3184.26</v>
      </c>
      <c r="K949" s="11">
        <f t="shared" si="140"/>
        <v>-573.16999999999996</v>
      </c>
      <c r="L949" s="34"/>
    </row>
    <row r="950" spans="1:12" customFormat="1" ht="31.5" x14ac:dyDescent="0.25">
      <c r="A950" s="6" t="s">
        <v>2229</v>
      </c>
      <c r="B950" s="63" t="s">
        <v>1930</v>
      </c>
      <c r="C950" s="7" t="s">
        <v>681</v>
      </c>
      <c r="D950" s="7" t="s">
        <v>2056</v>
      </c>
      <c r="E950" s="8" t="s">
        <v>2057</v>
      </c>
      <c r="F950" s="47" t="s">
        <v>308</v>
      </c>
      <c r="G950" s="15">
        <v>0.18</v>
      </c>
      <c r="H950" s="10">
        <f t="shared" si="138"/>
        <v>65865.89</v>
      </c>
      <c r="I950" s="11">
        <v>11855.86</v>
      </c>
      <c r="J950" s="10">
        <f t="shared" si="139"/>
        <v>69102.570000000007</v>
      </c>
      <c r="K950" s="11">
        <f t="shared" si="140"/>
        <v>12438.46</v>
      </c>
      <c r="L950" s="34"/>
    </row>
    <row r="951" spans="1:12" customFormat="1" ht="31.5" x14ac:dyDescent="0.25">
      <c r="A951" s="6" t="s">
        <v>2230</v>
      </c>
      <c r="B951" s="63" t="s">
        <v>1930</v>
      </c>
      <c r="C951" s="7" t="s">
        <v>683</v>
      </c>
      <c r="D951" s="7" t="s">
        <v>2059</v>
      </c>
      <c r="E951" s="8" t="s">
        <v>2060</v>
      </c>
      <c r="F951" s="47" t="s">
        <v>322</v>
      </c>
      <c r="G951" s="16">
        <v>20.7</v>
      </c>
      <c r="H951" s="10">
        <f t="shared" si="138"/>
        <v>388.97</v>
      </c>
      <c r="I951" s="11">
        <v>8051.75</v>
      </c>
      <c r="J951" s="10">
        <f t="shared" si="139"/>
        <v>408.08</v>
      </c>
      <c r="K951" s="11">
        <f t="shared" si="140"/>
        <v>8447.26</v>
      </c>
      <c r="L951" s="34"/>
    </row>
    <row r="952" spans="1:12" customFormat="1" ht="15.75" x14ac:dyDescent="0.25">
      <c r="A952" s="4"/>
      <c r="B952" s="64"/>
      <c r="C952" s="5" t="s">
        <v>2231</v>
      </c>
      <c r="D952" s="5"/>
      <c r="E952" s="5"/>
      <c r="F952" s="5"/>
      <c r="G952" s="5"/>
      <c r="H952" s="5"/>
      <c r="I952" s="98"/>
      <c r="J952" s="5"/>
      <c r="K952" s="5"/>
      <c r="L952" s="34"/>
    </row>
    <row r="953" spans="1:12" customFormat="1" ht="15.75" x14ac:dyDescent="0.25">
      <c r="A953" s="6" t="s">
        <v>2232</v>
      </c>
      <c r="B953" s="63" t="s">
        <v>1930</v>
      </c>
      <c r="C953" s="7" t="s">
        <v>687</v>
      </c>
      <c r="D953" s="7" t="s">
        <v>2132</v>
      </c>
      <c r="E953" s="8" t="s">
        <v>2133</v>
      </c>
      <c r="F953" s="47" t="s">
        <v>448</v>
      </c>
      <c r="G953" s="17">
        <v>1</v>
      </c>
      <c r="H953" s="10">
        <f t="shared" si="138"/>
        <v>15283.72</v>
      </c>
      <c r="I953" s="11">
        <v>15283.72</v>
      </c>
      <c r="J953" s="10">
        <f t="shared" si="139"/>
        <v>16034.77</v>
      </c>
      <c r="K953" s="11">
        <f t="shared" si="140"/>
        <v>16034.77</v>
      </c>
      <c r="L953" s="34"/>
    </row>
    <row r="954" spans="1:12" s="74" customFormat="1" ht="31.5" x14ac:dyDescent="0.25">
      <c r="A954" s="65" t="s">
        <v>2233</v>
      </c>
      <c r="B954" s="66" t="s">
        <v>1930</v>
      </c>
      <c r="C954" s="67" t="s">
        <v>2234</v>
      </c>
      <c r="D954" s="67" t="s">
        <v>2134</v>
      </c>
      <c r="E954" s="68" t="s">
        <v>4528</v>
      </c>
      <c r="F954" s="69" t="s">
        <v>448</v>
      </c>
      <c r="G954" s="70">
        <v>1</v>
      </c>
      <c r="H954" s="71">
        <f t="shared" si="138"/>
        <v>92284.42</v>
      </c>
      <c r="I954" s="11">
        <v>92284.42</v>
      </c>
      <c r="J954" s="71">
        <f>ROUND(H954*N$17*O$17,2)</f>
        <v>95765.89</v>
      </c>
      <c r="K954" s="72">
        <f t="shared" si="140"/>
        <v>95765.89</v>
      </c>
      <c r="L954" s="73"/>
    </row>
    <row r="955" spans="1:12" customFormat="1" ht="47.25" x14ac:dyDescent="0.25">
      <c r="A955" s="6" t="s">
        <v>2235</v>
      </c>
      <c r="B955" s="63" t="s">
        <v>1930</v>
      </c>
      <c r="C955" s="7" t="s">
        <v>691</v>
      </c>
      <c r="D955" s="7" t="s">
        <v>2135</v>
      </c>
      <c r="E955" s="8" t="s">
        <v>2136</v>
      </c>
      <c r="F955" s="47" t="s">
        <v>308</v>
      </c>
      <c r="G955" s="15">
        <v>0.05</v>
      </c>
      <c r="H955" s="10">
        <f t="shared" si="138"/>
        <v>101248.6</v>
      </c>
      <c r="I955" s="11">
        <v>5062.43</v>
      </c>
      <c r="J955" s="10">
        <f t="shared" si="139"/>
        <v>106224</v>
      </c>
      <c r="K955" s="11">
        <f t="shared" si="140"/>
        <v>5311.2</v>
      </c>
      <c r="L955" s="34"/>
    </row>
    <row r="956" spans="1:12" customFormat="1" ht="31.5" x14ac:dyDescent="0.25">
      <c r="A956" s="6" t="s">
        <v>2236</v>
      </c>
      <c r="B956" s="63" t="s">
        <v>1930</v>
      </c>
      <c r="C956" s="7" t="s">
        <v>695</v>
      </c>
      <c r="D956" s="7" t="s">
        <v>2138</v>
      </c>
      <c r="E956" s="8" t="s">
        <v>2139</v>
      </c>
      <c r="F956" s="47" t="s">
        <v>322</v>
      </c>
      <c r="G956" s="17">
        <v>5</v>
      </c>
      <c r="H956" s="10">
        <f t="shared" si="138"/>
        <v>1003.25</v>
      </c>
      <c r="I956" s="11">
        <v>5016.25</v>
      </c>
      <c r="J956" s="10">
        <f t="shared" si="139"/>
        <v>1052.55</v>
      </c>
      <c r="K956" s="11">
        <f t="shared" si="140"/>
        <v>5262.75</v>
      </c>
      <c r="L956" s="34"/>
    </row>
    <row r="957" spans="1:12" customFormat="1" ht="47.25" x14ac:dyDescent="0.25">
      <c r="A957" s="6" t="s">
        <v>2237</v>
      </c>
      <c r="B957" s="63" t="s">
        <v>1930</v>
      </c>
      <c r="C957" s="7" t="s">
        <v>704</v>
      </c>
      <c r="D957" s="7" t="s">
        <v>2141</v>
      </c>
      <c r="E957" s="8" t="s">
        <v>2142</v>
      </c>
      <c r="F957" s="47" t="s">
        <v>308</v>
      </c>
      <c r="G957" s="14">
        <v>2.8420000000000001</v>
      </c>
      <c r="H957" s="10">
        <f t="shared" si="138"/>
        <v>92696.88</v>
      </c>
      <c r="I957" s="11">
        <v>263444.53999999998</v>
      </c>
      <c r="J957" s="10">
        <f t="shared" si="139"/>
        <v>97252.04</v>
      </c>
      <c r="K957" s="11">
        <f t="shared" si="140"/>
        <v>276390.3</v>
      </c>
      <c r="L957" s="34"/>
    </row>
    <row r="958" spans="1:12" customFormat="1" ht="31.5" x14ac:dyDescent="0.25">
      <c r="A958" s="6" t="s">
        <v>2238</v>
      </c>
      <c r="B958" s="63" t="s">
        <v>1930</v>
      </c>
      <c r="C958" s="7" t="s">
        <v>706</v>
      </c>
      <c r="D958" s="7" t="s">
        <v>2144</v>
      </c>
      <c r="E958" s="8" t="s">
        <v>2145</v>
      </c>
      <c r="F958" s="47" t="s">
        <v>322</v>
      </c>
      <c r="G958" s="16">
        <v>284.2</v>
      </c>
      <c r="H958" s="10">
        <f t="shared" si="138"/>
        <v>1683.39</v>
      </c>
      <c r="I958" s="11">
        <v>478418.73</v>
      </c>
      <c r="J958" s="10">
        <f t="shared" si="139"/>
        <v>1766.11</v>
      </c>
      <c r="K958" s="11">
        <f t="shared" si="140"/>
        <v>501928.46</v>
      </c>
      <c r="L958" s="34"/>
    </row>
    <row r="959" spans="1:12" customFormat="1" ht="31.5" x14ac:dyDescent="0.25">
      <c r="A959" s="6" t="s">
        <v>2239</v>
      </c>
      <c r="B959" s="63" t="s">
        <v>1930</v>
      </c>
      <c r="C959" s="7" t="s">
        <v>708</v>
      </c>
      <c r="D959" s="7" t="s">
        <v>2147</v>
      </c>
      <c r="E959" s="8" t="s">
        <v>2148</v>
      </c>
      <c r="F959" s="47" t="s">
        <v>448</v>
      </c>
      <c r="G959" s="17">
        <v>1</v>
      </c>
      <c r="H959" s="10">
        <f t="shared" si="138"/>
        <v>3509.97</v>
      </c>
      <c r="I959" s="11">
        <v>3509.97</v>
      </c>
      <c r="J959" s="10">
        <f t="shared" si="139"/>
        <v>3682.45</v>
      </c>
      <c r="K959" s="11">
        <f t="shared" si="140"/>
        <v>3682.45</v>
      </c>
      <c r="L959" s="34"/>
    </row>
    <row r="960" spans="1:12" customFormat="1" ht="31.5" x14ac:dyDescent="0.25">
      <c r="A960" s="6" t="s">
        <v>2240</v>
      </c>
      <c r="B960" s="63" t="s">
        <v>1930</v>
      </c>
      <c r="C960" s="7" t="s">
        <v>714</v>
      </c>
      <c r="D960" s="7" t="s">
        <v>2150</v>
      </c>
      <c r="E960" s="8" t="s">
        <v>2151</v>
      </c>
      <c r="F960" s="47" t="s">
        <v>448</v>
      </c>
      <c r="G960" s="17">
        <v>1</v>
      </c>
      <c r="H960" s="10">
        <f t="shared" si="138"/>
        <v>3509.97</v>
      </c>
      <c r="I960" s="11">
        <v>3509.97</v>
      </c>
      <c r="J960" s="10">
        <f t="shared" si="139"/>
        <v>3682.45</v>
      </c>
      <c r="K960" s="11">
        <f t="shared" si="140"/>
        <v>3682.45</v>
      </c>
      <c r="L960" s="34"/>
    </row>
    <row r="961" spans="1:14" customFormat="1" ht="31.5" x14ac:dyDescent="0.25">
      <c r="A961" s="6" t="s">
        <v>2241</v>
      </c>
      <c r="B961" s="63" t="s">
        <v>1930</v>
      </c>
      <c r="C961" s="7" t="s">
        <v>721</v>
      </c>
      <c r="D961" s="7" t="s">
        <v>2047</v>
      </c>
      <c r="E961" s="8" t="s">
        <v>2048</v>
      </c>
      <c r="F961" s="47" t="s">
        <v>308</v>
      </c>
      <c r="G961" s="17">
        <v>3</v>
      </c>
      <c r="H961" s="10">
        <f t="shared" si="138"/>
        <v>16296.09</v>
      </c>
      <c r="I961" s="11">
        <v>48888.26</v>
      </c>
      <c r="J961" s="10">
        <f t="shared" si="139"/>
        <v>17096.89</v>
      </c>
      <c r="K961" s="11">
        <f t="shared" si="140"/>
        <v>51290.67</v>
      </c>
      <c r="L961" s="34"/>
    </row>
    <row r="962" spans="1:14" customFormat="1" ht="31.5" x14ac:dyDescent="0.25">
      <c r="A962" s="6" t="s">
        <v>2242</v>
      </c>
      <c r="B962" s="63" t="s">
        <v>1930</v>
      </c>
      <c r="C962" s="7" t="s">
        <v>723</v>
      </c>
      <c r="D962" s="7" t="s">
        <v>2050</v>
      </c>
      <c r="E962" s="8" t="s">
        <v>2051</v>
      </c>
      <c r="F962" s="47" t="s">
        <v>655</v>
      </c>
      <c r="G962" s="17">
        <v>150</v>
      </c>
      <c r="H962" s="10">
        <f t="shared" si="138"/>
        <v>110.29</v>
      </c>
      <c r="I962" s="11">
        <v>16543.89</v>
      </c>
      <c r="J962" s="10">
        <f t="shared" si="139"/>
        <v>115.71</v>
      </c>
      <c r="K962" s="11">
        <f t="shared" si="140"/>
        <v>17356.5</v>
      </c>
      <c r="L962" s="34"/>
    </row>
    <row r="963" spans="1:14" customFormat="1" ht="47.25" x14ac:dyDescent="0.25">
      <c r="A963" s="6" t="s">
        <v>2243</v>
      </c>
      <c r="B963" s="63" t="s">
        <v>1930</v>
      </c>
      <c r="C963" s="7" t="s">
        <v>725</v>
      </c>
      <c r="D963" s="7" t="s">
        <v>2053</v>
      </c>
      <c r="E963" s="8" t="s">
        <v>2054</v>
      </c>
      <c r="F963" s="47" t="s">
        <v>308</v>
      </c>
      <c r="G963" s="17">
        <v>-3</v>
      </c>
      <c r="H963" s="10">
        <f t="shared" si="138"/>
        <v>3036.81</v>
      </c>
      <c r="I963" s="11">
        <v>-9110.42</v>
      </c>
      <c r="J963" s="10">
        <f t="shared" si="139"/>
        <v>3186.04</v>
      </c>
      <c r="K963" s="11">
        <f t="shared" si="140"/>
        <v>-9558.1200000000008</v>
      </c>
      <c r="L963" s="34"/>
    </row>
    <row r="964" spans="1:14" customFormat="1" ht="31.5" x14ac:dyDescent="0.25">
      <c r="A964" s="6" t="s">
        <v>2244</v>
      </c>
      <c r="B964" s="63" t="s">
        <v>1930</v>
      </c>
      <c r="C964" s="7" t="s">
        <v>731</v>
      </c>
      <c r="D964" s="7" t="s">
        <v>2056</v>
      </c>
      <c r="E964" s="8" t="s">
        <v>2057</v>
      </c>
      <c r="F964" s="47" t="s">
        <v>308</v>
      </c>
      <c r="G964" s="17">
        <v>3</v>
      </c>
      <c r="H964" s="10">
        <f t="shared" si="138"/>
        <v>65867.27</v>
      </c>
      <c r="I964" s="11">
        <v>197601.81</v>
      </c>
      <c r="J964" s="10">
        <f t="shared" si="139"/>
        <v>69104.009999999995</v>
      </c>
      <c r="K964" s="11">
        <f t="shared" si="140"/>
        <v>207312.03</v>
      </c>
      <c r="L964" s="34"/>
    </row>
    <row r="965" spans="1:14" customFormat="1" ht="31.5" x14ac:dyDescent="0.25">
      <c r="A965" s="6" t="s">
        <v>2245</v>
      </c>
      <c r="B965" s="63" t="s">
        <v>1930</v>
      </c>
      <c r="C965" s="7" t="s">
        <v>733</v>
      </c>
      <c r="D965" s="7" t="s">
        <v>2059</v>
      </c>
      <c r="E965" s="8" t="s">
        <v>2060</v>
      </c>
      <c r="F965" s="47" t="s">
        <v>322</v>
      </c>
      <c r="G965" s="17">
        <v>345</v>
      </c>
      <c r="H965" s="10">
        <f t="shared" si="138"/>
        <v>388.97</v>
      </c>
      <c r="I965" s="11">
        <v>134195.72</v>
      </c>
      <c r="J965" s="10">
        <f t="shared" si="139"/>
        <v>408.08</v>
      </c>
      <c r="K965" s="11">
        <f t="shared" si="140"/>
        <v>140787.6</v>
      </c>
      <c r="L965" s="34"/>
    </row>
    <row r="966" spans="1:14" customFormat="1" ht="47.25" x14ac:dyDescent="0.25">
      <c r="A966" s="6" t="s">
        <v>2246</v>
      </c>
      <c r="B966" s="63" t="s">
        <v>1930</v>
      </c>
      <c r="C966" s="7" t="s">
        <v>735</v>
      </c>
      <c r="D966" s="7" t="s">
        <v>2158</v>
      </c>
      <c r="E966" s="8" t="s">
        <v>2159</v>
      </c>
      <c r="F966" s="47" t="s">
        <v>448</v>
      </c>
      <c r="G966" s="17">
        <v>36</v>
      </c>
      <c r="H966" s="10">
        <f t="shared" si="138"/>
        <v>5687.74</v>
      </c>
      <c r="I966" s="11">
        <v>204758.49</v>
      </c>
      <c r="J966" s="10">
        <f t="shared" si="139"/>
        <v>5967.24</v>
      </c>
      <c r="K966" s="11">
        <f t="shared" si="140"/>
        <v>214820.64</v>
      </c>
      <c r="L966" s="34"/>
    </row>
    <row r="967" spans="1:14" s="74" customFormat="1" ht="31.5" x14ac:dyDescent="0.25">
      <c r="A967" s="65" t="s">
        <v>2247</v>
      </c>
      <c r="B967" s="66" t="s">
        <v>1930</v>
      </c>
      <c r="C967" s="67" t="s">
        <v>737</v>
      </c>
      <c r="D967" s="67" t="s">
        <v>2161</v>
      </c>
      <c r="E967" s="68" t="s">
        <v>4527</v>
      </c>
      <c r="F967" s="69" t="s">
        <v>448</v>
      </c>
      <c r="G967" s="70">
        <v>36</v>
      </c>
      <c r="H967" s="71">
        <f t="shared" si="138"/>
        <v>25549.439999999999</v>
      </c>
      <c r="I967" s="11">
        <v>919779.83999999997</v>
      </c>
      <c r="J967" s="71">
        <f>ROUND(H967*N$17*O$17,2)</f>
        <v>26513.3</v>
      </c>
      <c r="K967" s="72">
        <f t="shared" si="140"/>
        <v>954478.8</v>
      </c>
      <c r="L967" s="73"/>
    </row>
    <row r="968" spans="1:14" customFormat="1" ht="47.25" x14ac:dyDescent="0.25">
      <c r="A968" s="6" t="s">
        <v>2248</v>
      </c>
      <c r="B968" s="63" t="s">
        <v>1930</v>
      </c>
      <c r="C968" s="7" t="s">
        <v>741</v>
      </c>
      <c r="D968" s="7" t="s">
        <v>2158</v>
      </c>
      <c r="E968" s="8" t="s">
        <v>2159</v>
      </c>
      <c r="F968" s="47" t="s">
        <v>448</v>
      </c>
      <c r="G968" s="17">
        <v>2</v>
      </c>
      <c r="H968" s="10">
        <f t="shared" si="138"/>
        <v>5687.75</v>
      </c>
      <c r="I968" s="11">
        <v>11375.5</v>
      </c>
      <c r="J968" s="10">
        <f t="shared" si="139"/>
        <v>5967.25</v>
      </c>
      <c r="K968" s="11">
        <f t="shared" si="140"/>
        <v>11934.5</v>
      </c>
      <c r="L968" s="34"/>
    </row>
    <row r="969" spans="1:14" s="74" customFormat="1" ht="47.25" x14ac:dyDescent="0.25">
      <c r="A969" s="65" t="s">
        <v>2249</v>
      </c>
      <c r="B969" s="66" t="s">
        <v>1930</v>
      </c>
      <c r="C969" s="67" t="s">
        <v>743</v>
      </c>
      <c r="D969" s="67" t="s">
        <v>2164</v>
      </c>
      <c r="E969" s="68" t="s">
        <v>4526</v>
      </c>
      <c r="F969" s="69" t="s">
        <v>448</v>
      </c>
      <c r="G969" s="70">
        <v>2</v>
      </c>
      <c r="H969" s="71">
        <f t="shared" si="138"/>
        <v>28124.35</v>
      </c>
      <c r="I969" s="11">
        <v>56248.7</v>
      </c>
      <c r="J969" s="71">
        <f>ROUND(H969*N$17*O$17,2)</f>
        <v>29185.35</v>
      </c>
      <c r="K969" s="72">
        <f t="shared" si="140"/>
        <v>58370.7</v>
      </c>
      <c r="L969" s="73"/>
    </row>
    <row r="970" spans="1:14" customFormat="1" ht="31.5" x14ac:dyDescent="0.25">
      <c r="A970" s="6" t="s">
        <v>2250</v>
      </c>
      <c r="B970" s="63" t="s">
        <v>1930</v>
      </c>
      <c r="C970" s="7" t="s">
        <v>749</v>
      </c>
      <c r="D970" s="7" t="s">
        <v>1377</v>
      </c>
      <c r="E970" s="8" t="s">
        <v>1378</v>
      </c>
      <c r="F970" s="47" t="s">
        <v>448</v>
      </c>
      <c r="G970" s="17">
        <v>2</v>
      </c>
      <c r="H970" s="10">
        <f t="shared" si="138"/>
        <v>1962.25</v>
      </c>
      <c r="I970" s="11">
        <v>3924.49</v>
      </c>
      <c r="J970" s="10">
        <f t="shared" si="139"/>
        <v>2058.6799999999998</v>
      </c>
      <c r="K970" s="11">
        <f t="shared" si="140"/>
        <v>4117.3599999999997</v>
      </c>
      <c r="L970" s="34"/>
    </row>
    <row r="971" spans="1:14" customFormat="1" ht="31.5" x14ac:dyDescent="0.25">
      <c r="A971" s="6" t="s">
        <v>2251</v>
      </c>
      <c r="B971" s="63" t="s">
        <v>1930</v>
      </c>
      <c r="C971" s="7" t="s">
        <v>2252</v>
      </c>
      <c r="D971" s="7" t="s">
        <v>2167</v>
      </c>
      <c r="E971" s="8" t="s">
        <v>2168</v>
      </c>
      <c r="F971" s="47" t="s">
        <v>448</v>
      </c>
      <c r="G971" s="17">
        <v>2</v>
      </c>
      <c r="H971" s="10">
        <f t="shared" si="138"/>
        <v>4300.92</v>
      </c>
      <c r="I971" s="11">
        <v>8601.84</v>
      </c>
      <c r="J971" s="10">
        <f t="shared" si="139"/>
        <v>4512.2700000000004</v>
      </c>
      <c r="K971" s="11">
        <f t="shared" si="140"/>
        <v>9024.5400000000009</v>
      </c>
      <c r="L971" s="34"/>
    </row>
    <row r="972" spans="1:14" s="49" customFormat="1" ht="18.75" x14ac:dyDescent="0.3">
      <c r="A972" s="269" t="s">
        <v>4506</v>
      </c>
      <c r="B972" s="269"/>
      <c r="C972" s="269"/>
      <c r="D972" s="269"/>
      <c r="E972" s="269"/>
      <c r="F972" s="58"/>
      <c r="G972" s="58"/>
      <c r="H972" s="58"/>
      <c r="I972" s="101">
        <f>SUM(I976:I1192)</f>
        <v>13534966.980000002</v>
      </c>
      <c r="J972" s="58"/>
      <c r="K972" s="75">
        <f>SUM(K976:K1192)</f>
        <v>14189776.610000007</v>
      </c>
      <c r="L972" s="59"/>
      <c r="N972" s="77"/>
    </row>
    <row r="973" spans="1:14" s="49" customFormat="1" ht="18.75" x14ac:dyDescent="0.3">
      <c r="A973" s="258" t="s">
        <v>4503</v>
      </c>
      <c r="B973" s="259"/>
      <c r="C973" s="259"/>
      <c r="D973" s="259"/>
      <c r="E973" s="260"/>
      <c r="F973" s="50"/>
      <c r="G973" s="51"/>
      <c r="H973" s="52"/>
      <c r="I973" s="102">
        <f>I977+I980+I982+I985+I987+I989+I991+I993+I996+I998+I1000+I1002+I1004+I1005+I1006+I1008+I1009+I1011+I1012+I1013+I1014+I1017+I1019+I1021+I1022+I1024+I1025+I1027+I1030+I1032+I1034+I1036+I1037+I1038+I1039+I1042+I1044+I1045+I1047+I1050+I1052+I1054+I1055+I1057+I1060+I1062+I1064+I1065+I1066+I1069+I1071+I1073+I1074+I1075+I1078+I1081+I1083+I983</f>
        <v>901091.21999999986</v>
      </c>
      <c r="J973" s="53"/>
      <c r="K973" s="55">
        <f>K977+K980+K982+K985+K987+K989+K991+K993+K996+K998+K1000+K1002+K1004+K1005+K1006+K1008+K1009+K1011+K1012+K1013+K1014+K1017+K1019+K1021+K1022+K1024+K1025+K1027+K1030+K1032+K1034+K1036+K1037+K1038+K1039+K1042+K1044+K1045+K1047+K1050+K1052+K1054+K1055+K1057+K1060+K1062+K1064+K1065+K1066+K1069+K1071+K1073+K1074+K1075+K1078+K1081+K1083+K983</f>
        <v>935084.41999999981</v>
      </c>
      <c r="L973" s="55"/>
    </row>
    <row r="974" spans="1:14" customFormat="1" ht="31.5" x14ac:dyDescent="0.25">
      <c r="A974" s="18" t="s">
        <v>305</v>
      </c>
      <c r="B974" s="261" t="s">
        <v>2253</v>
      </c>
      <c r="C974" s="261"/>
      <c r="D974" s="261"/>
      <c r="E974" s="19" t="s">
        <v>2254</v>
      </c>
      <c r="F974" s="20"/>
      <c r="G974" s="21"/>
      <c r="H974" s="22"/>
      <c r="I974" s="11"/>
      <c r="J974" s="22"/>
      <c r="K974" s="22"/>
      <c r="L974" s="34"/>
    </row>
    <row r="975" spans="1:14" customFormat="1" ht="15.75" x14ac:dyDescent="0.25">
      <c r="A975" s="4"/>
      <c r="B975" s="64"/>
      <c r="C975" s="5" t="s">
        <v>2255</v>
      </c>
      <c r="D975" s="5"/>
      <c r="E975" s="5"/>
      <c r="F975" s="5"/>
      <c r="G975" s="5"/>
      <c r="H975" s="5"/>
      <c r="I975" s="98"/>
      <c r="J975" s="5"/>
      <c r="K975" s="5"/>
      <c r="L975" s="34"/>
    </row>
    <row r="976" spans="1:14" customFormat="1" ht="47.25" x14ac:dyDescent="0.25">
      <c r="A976" s="6" t="s">
        <v>309</v>
      </c>
      <c r="B976" s="63" t="s">
        <v>2256</v>
      </c>
      <c r="C976" s="7" t="s">
        <v>11</v>
      </c>
      <c r="D976" s="7" t="s">
        <v>2257</v>
      </c>
      <c r="E976" s="8" t="s">
        <v>2258</v>
      </c>
      <c r="F976" s="47" t="s">
        <v>448</v>
      </c>
      <c r="G976" s="17">
        <v>2</v>
      </c>
      <c r="H976" s="10">
        <f t="shared" ref="H976:H1039" si="141">ROUND(I976/G976,2)</f>
        <v>5157.21</v>
      </c>
      <c r="I976" s="11">
        <v>10314.42</v>
      </c>
      <c r="J976" s="10">
        <f t="shared" ref="J976:J1035" si="142">ROUND(H976*M$17*N$17*O$17,2)</f>
        <v>5410.64</v>
      </c>
      <c r="K976" s="11">
        <f t="shared" ref="K976:K1039" si="143">ROUND(J976*G976,2)</f>
        <v>10821.28</v>
      </c>
      <c r="L976" s="34"/>
    </row>
    <row r="977" spans="1:12" s="74" customFormat="1" ht="15.75" x14ac:dyDescent="0.25">
      <c r="A977" s="65" t="s">
        <v>312</v>
      </c>
      <c r="B977" s="66" t="s">
        <v>2256</v>
      </c>
      <c r="C977" s="67" t="s">
        <v>12</v>
      </c>
      <c r="D977" s="67" t="s">
        <v>2259</v>
      </c>
      <c r="E977" s="68" t="s">
        <v>2260</v>
      </c>
      <c r="F977" s="69" t="s">
        <v>448</v>
      </c>
      <c r="G977" s="70">
        <v>2</v>
      </c>
      <c r="H977" s="71">
        <f t="shared" si="141"/>
        <v>13353.16</v>
      </c>
      <c r="I977" s="11">
        <v>26706.32</v>
      </c>
      <c r="J977" s="71">
        <f>ROUND(H977*N$17*O$17,2)</f>
        <v>13856.91</v>
      </c>
      <c r="K977" s="72">
        <f t="shared" si="143"/>
        <v>27713.82</v>
      </c>
      <c r="L977" s="73"/>
    </row>
    <row r="978" spans="1:12" customFormat="1" ht="15.75" x14ac:dyDescent="0.25">
      <c r="A978" s="4"/>
      <c r="B978" s="64"/>
      <c r="C978" s="5" t="s">
        <v>2261</v>
      </c>
      <c r="D978" s="5"/>
      <c r="E978" s="5"/>
      <c r="F978" s="5"/>
      <c r="G978" s="5"/>
      <c r="H978" s="5"/>
      <c r="I978" s="98"/>
      <c r="J978" s="5"/>
      <c r="K978" s="5"/>
      <c r="L978" s="34"/>
    </row>
    <row r="979" spans="1:12" customFormat="1" ht="47.25" x14ac:dyDescent="0.25">
      <c r="A979" s="6" t="s">
        <v>315</v>
      </c>
      <c r="B979" s="63" t="s">
        <v>2256</v>
      </c>
      <c r="C979" s="7" t="s">
        <v>629</v>
      </c>
      <c r="D979" s="7" t="s">
        <v>2262</v>
      </c>
      <c r="E979" s="8" t="s">
        <v>2263</v>
      </c>
      <c r="F979" s="47" t="s">
        <v>448</v>
      </c>
      <c r="G979" s="17">
        <v>1</v>
      </c>
      <c r="H979" s="10">
        <f t="shared" si="141"/>
        <v>8660.89</v>
      </c>
      <c r="I979" s="11">
        <v>8660.89</v>
      </c>
      <c r="J979" s="10">
        <f t="shared" si="142"/>
        <v>9086.49</v>
      </c>
      <c r="K979" s="11">
        <f t="shared" si="143"/>
        <v>9086.49</v>
      </c>
      <c r="L979" s="34"/>
    </row>
    <row r="980" spans="1:12" s="74" customFormat="1" ht="47.25" x14ac:dyDescent="0.25">
      <c r="A980" s="65" t="s">
        <v>319</v>
      </c>
      <c r="B980" s="66" t="s">
        <v>2256</v>
      </c>
      <c r="C980" s="67" t="s">
        <v>631</v>
      </c>
      <c r="D980" s="67" t="s">
        <v>2264</v>
      </c>
      <c r="E980" s="68" t="s">
        <v>4539</v>
      </c>
      <c r="F980" s="69" t="s">
        <v>448</v>
      </c>
      <c r="G980" s="70">
        <v>1</v>
      </c>
      <c r="H980" s="71">
        <f t="shared" si="141"/>
        <v>3308.75</v>
      </c>
      <c r="I980" s="11">
        <v>3308.75</v>
      </c>
      <c r="J980" s="71">
        <f>ROUND(H980*N$17*O$17,2)</f>
        <v>3433.57</v>
      </c>
      <c r="K980" s="72">
        <f t="shared" si="143"/>
        <v>3433.57</v>
      </c>
      <c r="L980" s="73"/>
    </row>
    <row r="981" spans="1:12" customFormat="1" ht="15.75" x14ac:dyDescent="0.25">
      <c r="A981" s="6" t="s">
        <v>2265</v>
      </c>
      <c r="B981" s="63" t="s">
        <v>2256</v>
      </c>
      <c r="C981" s="7" t="s">
        <v>660</v>
      </c>
      <c r="D981" s="7" t="s">
        <v>2266</v>
      </c>
      <c r="E981" s="8" t="s">
        <v>2267</v>
      </c>
      <c r="F981" s="47" t="s">
        <v>448</v>
      </c>
      <c r="G981" s="17">
        <v>3</v>
      </c>
      <c r="H981" s="10">
        <f t="shared" si="141"/>
        <v>1361.51</v>
      </c>
      <c r="I981" s="11">
        <v>4084.52</v>
      </c>
      <c r="J981" s="10">
        <f t="shared" si="142"/>
        <v>1428.42</v>
      </c>
      <c r="K981" s="11">
        <f t="shared" si="143"/>
        <v>4285.26</v>
      </c>
      <c r="L981" s="34"/>
    </row>
    <row r="982" spans="1:12" s="74" customFormat="1" ht="31.5" x14ac:dyDescent="0.25">
      <c r="A982" s="65" t="s">
        <v>2268</v>
      </c>
      <c r="B982" s="66" t="s">
        <v>2256</v>
      </c>
      <c r="C982" s="67" t="s">
        <v>663</v>
      </c>
      <c r="D982" s="67" t="s">
        <v>2269</v>
      </c>
      <c r="E982" s="68" t="s">
        <v>4540</v>
      </c>
      <c r="F982" s="69" t="s">
        <v>448</v>
      </c>
      <c r="G982" s="70">
        <v>1</v>
      </c>
      <c r="H982" s="71">
        <f t="shared" si="141"/>
        <v>2251.27</v>
      </c>
      <c r="I982" s="11">
        <v>2251.27</v>
      </c>
      <c r="J982" s="71">
        <f>ROUND(H982*N$17*O$17,2)</f>
        <v>2336.1999999999998</v>
      </c>
      <c r="K982" s="72">
        <f t="shared" si="143"/>
        <v>2336.1999999999998</v>
      </c>
      <c r="L982" s="73"/>
    </row>
    <row r="983" spans="1:12" s="74" customFormat="1" ht="31.5" x14ac:dyDescent="0.25">
      <c r="A983" s="65" t="s">
        <v>2270</v>
      </c>
      <c r="B983" s="66" t="s">
        <v>2256</v>
      </c>
      <c r="C983" s="67" t="s">
        <v>667</v>
      </c>
      <c r="D983" s="67" t="s">
        <v>2271</v>
      </c>
      <c r="E983" s="68" t="s">
        <v>4541</v>
      </c>
      <c r="F983" s="69" t="s">
        <v>448</v>
      </c>
      <c r="G983" s="70">
        <v>2</v>
      </c>
      <c r="H983" s="71">
        <f t="shared" si="141"/>
        <v>4689.3100000000004</v>
      </c>
      <c r="I983" s="11">
        <v>9378.6200000000008</v>
      </c>
      <c r="J983" s="71">
        <f>ROUND(H983*N$17*O$17,2)</f>
        <v>4866.22</v>
      </c>
      <c r="K983" s="72">
        <f t="shared" si="143"/>
        <v>9732.44</v>
      </c>
      <c r="L983" s="73"/>
    </row>
    <row r="984" spans="1:12" customFormat="1" ht="15.75" x14ac:dyDescent="0.25">
      <c r="A984" s="6" t="s">
        <v>2272</v>
      </c>
      <c r="B984" s="63" t="s">
        <v>2256</v>
      </c>
      <c r="C984" s="7" t="s">
        <v>14</v>
      </c>
      <c r="D984" s="7" t="s">
        <v>2266</v>
      </c>
      <c r="E984" s="8" t="s">
        <v>2267</v>
      </c>
      <c r="F984" s="47" t="s">
        <v>448</v>
      </c>
      <c r="G984" s="17">
        <v>4</v>
      </c>
      <c r="H984" s="10">
        <f t="shared" si="141"/>
        <v>1361.51</v>
      </c>
      <c r="I984" s="11">
        <v>5446.02</v>
      </c>
      <c r="J984" s="10">
        <f t="shared" si="142"/>
        <v>1428.42</v>
      </c>
      <c r="K984" s="11">
        <f t="shared" si="143"/>
        <v>5713.68</v>
      </c>
      <c r="L984" s="34"/>
    </row>
    <row r="985" spans="1:12" s="74" customFormat="1" ht="31.5" x14ac:dyDescent="0.25">
      <c r="A985" s="65" t="s">
        <v>2273</v>
      </c>
      <c r="B985" s="66" t="s">
        <v>2256</v>
      </c>
      <c r="C985" s="67" t="s">
        <v>19</v>
      </c>
      <c r="D985" s="67" t="s">
        <v>2274</v>
      </c>
      <c r="E985" s="68" t="s">
        <v>4542</v>
      </c>
      <c r="F985" s="69" t="s">
        <v>448</v>
      </c>
      <c r="G985" s="70">
        <v>4</v>
      </c>
      <c r="H985" s="71">
        <f t="shared" si="141"/>
        <v>167.77</v>
      </c>
      <c r="I985" s="11">
        <v>671.08</v>
      </c>
      <c r="J985" s="71">
        <f>ROUND(H985*N$17*O$17,2)</f>
        <v>174.1</v>
      </c>
      <c r="K985" s="72">
        <f t="shared" si="143"/>
        <v>696.4</v>
      </c>
      <c r="L985" s="73"/>
    </row>
    <row r="986" spans="1:12" customFormat="1" ht="15.75" x14ac:dyDescent="0.25">
      <c r="A986" s="6" t="s">
        <v>2275</v>
      </c>
      <c r="B986" s="63" t="s">
        <v>2256</v>
      </c>
      <c r="C986" s="7" t="s">
        <v>56</v>
      </c>
      <c r="D986" s="7" t="s">
        <v>2266</v>
      </c>
      <c r="E986" s="8" t="s">
        <v>2267</v>
      </c>
      <c r="F986" s="47" t="s">
        <v>448</v>
      </c>
      <c r="G986" s="17">
        <v>1</v>
      </c>
      <c r="H986" s="10">
        <f t="shared" si="141"/>
        <v>1361.49</v>
      </c>
      <c r="I986" s="11">
        <v>1361.49</v>
      </c>
      <c r="J986" s="10">
        <f t="shared" si="142"/>
        <v>1428.39</v>
      </c>
      <c r="K986" s="11">
        <f t="shared" si="143"/>
        <v>1428.39</v>
      </c>
      <c r="L986" s="34"/>
    </row>
    <row r="987" spans="1:12" s="74" customFormat="1" ht="31.5" x14ac:dyDescent="0.25">
      <c r="A987" s="65" t="s">
        <v>2276</v>
      </c>
      <c r="B987" s="66" t="s">
        <v>2256</v>
      </c>
      <c r="C987" s="67" t="s">
        <v>60</v>
      </c>
      <c r="D987" s="67" t="s">
        <v>2277</v>
      </c>
      <c r="E987" s="68" t="s">
        <v>4543</v>
      </c>
      <c r="F987" s="69" t="s">
        <v>448</v>
      </c>
      <c r="G987" s="70">
        <v>1</v>
      </c>
      <c r="H987" s="71">
        <f t="shared" si="141"/>
        <v>184.83</v>
      </c>
      <c r="I987" s="11">
        <v>184.83</v>
      </c>
      <c r="J987" s="71">
        <f>ROUND(H987*N$17*O$17,2)</f>
        <v>191.8</v>
      </c>
      <c r="K987" s="72">
        <f t="shared" si="143"/>
        <v>191.8</v>
      </c>
      <c r="L987" s="73"/>
    </row>
    <row r="988" spans="1:12" customFormat="1" ht="15.75" x14ac:dyDescent="0.25">
      <c r="A988" s="6" t="s">
        <v>2278</v>
      </c>
      <c r="B988" s="63" t="s">
        <v>2256</v>
      </c>
      <c r="C988" s="7" t="s">
        <v>76</v>
      </c>
      <c r="D988" s="7" t="s">
        <v>2266</v>
      </c>
      <c r="E988" s="8" t="s">
        <v>2267</v>
      </c>
      <c r="F988" s="47" t="s">
        <v>448</v>
      </c>
      <c r="G988" s="17">
        <v>2</v>
      </c>
      <c r="H988" s="10">
        <f t="shared" si="141"/>
        <v>1361.51</v>
      </c>
      <c r="I988" s="11">
        <v>2723.01</v>
      </c>
      <c r="J988" s="10">
        <f t="shared" si="142"/>
        <v>1428.42</v>
      </c>
      <c r="K988" s="11">
        <f t="shared" si="143"/>
        <v>2856.84</v>
      </c>
      <c r="L988" s="34"/>
    </row>
    <row r="989" spans="1:12" s="74" customFormat="1" ht="31.5" x14ac:dyDescent="0.25">
      <c r="A989" s="65" t="s">
        <v>2279</v>
      </c>
      <c r="B989" s="66" t="s">
        <v>2256</v>
      </c>
      <c r="C989" s="67" t="s">
        <v>78</v>
      </c>
      <c r="D989" s="67" t="s">
        <v>2280</v>
      </c>
      <c r="E989" s="68" t="s">
        <v>4544</v>
      </c>
      <c r="F989" s="69" t="s">
        <v>448</v>
      </c>
      <c r="G989" s="70">
        <v>2</v>
      </c>
      <c r="H989" s="71">
        <f t="shared" si="141"/>
        <v>2069.15</v>
      </c>
      <c r="I989" s="11">
        <v>4138.3</v>
      </c>
      <c r="J989" s="71">
        <f>ROUND(H989*N$17*O$17,2)</f>
        <v>2147.21</v>
      </c>
      <c r="K989" s="72">
        <f t="shared" si="143"/>
        <v>4294.42</v>
      </c>
      <c r="L989" s="73"/>
    </row>
    <row r="990" spans="1:12" customFormat="1" ht="15.75" x14ac:dyDescent="0.25">
      <c r="A990" s="6" t="s">
        <v>2281</v>
      </c>
      <c r="B990" s="63" t="s">
        <v>2256</v>
      </c>
      <c r="C990" s="7" t="s">
        <v>102</v>
      </c>
      <c r="D990" s="7" t="s">
        <v>2266</v>
      </c>
      <c r="E990" s="8" t="s">
        <v>2267</v>
      </c>
      <c r="F990" s="47" t="s">
        <v>448</v>
      </c>
      <c r="G990" s="17">
        <v>2</v>
      </c>
      <c r="H990" s="10">
        <f t="shared" si="141"/>
        <v>1361.51</v>
      </c>
      <c r="I990" s="11">
        <v>2723.01</v>
      </c>
      <c r="J990" s="10">
        <f t="shared" si="142"/>
        <v>1428.42</v>
      </c>
      <c r="K990" s="11">
        <f t="shared" si="143"/>
        <v>2856.84</v>
      </c>
      <c r="L990" s="34"/>
    </row>
    <row r="991" spans="1:12" s="74" customFormat="1" ht="31.5" x14ac:dyDescent="0.25">
      <c r="A991" s="65" t="s">
        <v>2282</v>
      </c>
      <c r="B991" s="66" t="s">
        <v>2256</v>
      </c>
      <c r="C991" s="67" t="s">
        <v>104</v>
      </c>
      <c r="D991" s="67" t="s">
        <v>2283</v>
      </c>
      <c r="E991" s="68" t="s">
        <v>4545</v>
      </c>
      <c r="F991" s="69" t="s">
        <v>448</v>
      </c>
      <c r="G991" s="70">
        <v>2</v>
      </c>
      <c r="H991" s="71">
        <f t="shared" si="141"/>
        <v>3021.94</v>
      </c>
      <c r="I991" s="11">
        <v>6043.88</v>
      </c>
      <c r="J991" s="71">
        <f>ROUND(H991*N$17*O$17,2)</f>
        <v>3135.94</v>
      </c>
      <c r="K991" s="72">
        <f t="shared" si="143"/>
        <v>6271.88</v>
      </c>
      <c r="L991" s="73"/>
    </row>
    <row r="992" spans="1:12" customFormat="1" ht="15.75" x14ac:dyDescent="0.25">
      <c r="A992" s="6" t="s">
        <v>2284</v>
      </c>
      <c r="B992" s="63" t="s">
        <v>2256</v>
      </c>
      <c r="C992" s="7" t="s">
        <v>121</v>
      </c>
      <c r="D992" s="7" t="s">
        <v>2266</v>
      </c>
      <c r="E992" s="8" t="s">
        <v>2267</v>
      </c>
      <c r="F992" s="47" t="s">
        <v>448</v>
      </c>
      <c r="G992" s="17">
        <v>2</v>
      </c>
      <c r="H992" s="10">
        <f t="shared" si="141"/>
        <v>1361.51</v>
      </c>
      <c r="I992" s="11">
        <v>2723.01</v>
      </c>
      <c r="J992" s="10">
        <f t="shared" si="142"/>
        <v>1428.42</v>
      </c>
      <c r="K992" s="11">
        <f t="shared" si="143"/>
        <v>2856.84</v>
      </c>
      <c r="L992" s="34"/>
    </row>
    <row r="993" spans="1:12" s="74" customFormat="1" ht="15.75" x14ac:dyDescent="0.25">
      <c r="A993" s="65" t="s">
        <v>2285</v>
      </c>
      <c r="B993" s="66" t="s">
        <v>2256</v>
      </c>
      <c r="C993" s="67" t="s">
        <v>123</v>
      </c>
      <c r="D993" s="67" t="s">
        <v>2286</v>
      </c>
      <c r="E993" s="68" t="s">
        <v>4546</v>
      </c>
      <c r="F993" s="69" t="s">
        <v>448</v>
      </c>
      <c r="G993" s="70">
        <v>2</v>
      </c>
      <c r="H993" s="71">
        <f t="shared" si="141"/>
        <v>390.53</v>
      </c>
      <c r="I993" s="11">
        <v>781.06</v>
      </c>
      <c r="J993" s="71">
        <f>ROUND(H993*N$17*O$17,2)</f>
        <v>405.26</v>
      </c>
      <c r="K993" s="72">
        <f t="shared" si="143"/>
        <v>810.52</v>
      </c>
      <c r="L993" s="73"/>
    </row>
    <row r="994" spans="1:12" customFormat="1" ht="15.75" x14ac:dyDescent="0.25">
      <c r="A994" s="4"/>
      <c r="B994" s="64"/>
      <c r="C994" s="5" t="s">
        <v>2287</v>
      </c>
      <c r="D994" s="5"/>
      <c r="E994" s="5"/>
      <c r="F994" s="5"/>
      <c r="G994" s="5"/>
      <c r="H994" s="5"/>
      <c r="I994" s="98"/>
      <c r="J994" s="5"/>
      <c r="K994" s="5"/>
      <c r="L994" s="34"/>
    </row>
    <row r="995" spans="1:12" customFormat="1" ht="31.5" x14ac:dyDescent="0.25">
      <c r="A995" s="6" t="s">
        <v>2288</v>
      </c>
      <c r="B995" s="63" t="s">
        <v>2256</v>
      </c>
      <c r="C995" s="7" t="s">
        <v>140</v>
      </c>
      <c r="D995" s="7" t="s">
        <v>2289</v>
      </c>
      <c r="E995" s="8" t="s">
        <v>2290</v>
      </c>
      <c r="F995" s="47" t="s">
        <v>448</v>
      </c>
      <c r="G995" s="17">
        <v>1</v>
      </c>
      <c r="H995" s="10">
        <f t="shared" si="141"/>
        <v>2541.04</v>
      </c>
      <c r="I995" s="11">
        <v>2541.04</v>
      </c>
      <c r="J995" s="10">
        <f t="shared" si="142"/>
        <v>2665.91</v>
      </c>
      <c r="K995" s="11">
        <f t="shared" si="143"/>
        <v>2665.91</v>
      </c>
      <c r="L995" s="34"/>
    </row>
    <row r="996" spans="1:12" s="74" customFormat="1" ht="47.25" x14ac:dyDescent="0.25">
      <c r="A996" s="65" t="s">
        <v>2291</v>
      </c>
      <c r="B996" s="66" t="s">
        <v>2256</v>
      </c>
      <c r="C996" s="67" t="s">
        <v>142</v>
      </c>
      <c r="D996" s="67" t="s">
        <v>2264</v>
      </c>
      <c r="E996" s="68" t="s">
        <v>4539</v>
      </c>
      <c r="F996" s="69" t="s">
        <v>448</v>
      </c>
      <c r="G996" s="70">
        <v>1</v>
      </c>
      <c r="H996" s="71">
        <f t="shared" si="141"/>
        <v>3308.75</v>
      </c>
      <c r="I996" s="11">
        <v>3308.75</v>
      </c>
      <c r="J996" s="71">
        <f>ROUND(H996*N$17*O$17,2)</f>
        <v>3433.57</v>
      </c>
      <c r="K996" s="72">
        <f t="shared" si="143"/>
        <v>3433.57</v>
      </c>
      <c r="L996" s="73"/>
    </row>
    <row r="997" spans="1:12" customFormat="1" ht="15.75" x14ac:dyDescent="0.25">
      <c r="A997" s="6" t="s">
        <v>2292</v>
      </c>
      <c r="B997" s="63" t="s">
        <v>2256</v>
      </c>
      <c r="C997" s="7" t="s">
        <v>159</v>
      </c>
      <c r="D997" s="7" t="s">
        <v>2266</v>
      </c>
      <c r="E997" s="8" t="s">
        <v>2267</v>
      </c>
      <c r="F997" s="47" t="s">
        <v>448</v>
      </c>
      <c r="G997" s="17">
        <v>2</v>
      </c>
      <c r="H997" s="10">
        <f t="shared" si="141"/>
        <v>1361.51</v>
      </c>
      <c r="I997" s="11">
        <v>2723.01</v>
      </c>
      <c r="J997" s="10">
        <f t="shared" si="142"/>
        <v>1428.42</v>
      </c>
      <c r="K997" s="11">
        <f t="shared" si="143"/>
        <v>2856.84</v>
      </c>
      <c r="L997" s="34"/>
    </row>
    <row r="998" spans="1:12" s="74" customFormat="1" ht="31.5" x14ac:dyDescent="0.25">
      <c r="A998" s="65" t="s">
        <v>2293</v>
      </c>
      <c r="B998" s="66" t="s">
        <v>2256</v>
      </c>
      <c r="C998" s="67" t="s">
        <v>161</v>
      </c>
      <c r="D998" s="67" t="s">
        <v>2294</v>
      </c>
      <c r="E998" s="68" t="s">
        <v>4547</v>
      </c>
      <c r="F998" s="69" t="s">
        <v>448</v>
      </c>
      <c r="G998" s="70">
        <v>2</v>
      </c>
      <c r="H998" s="71">
        <f t="shared" si="141"/>
        <v>1768.94</v>
      </c>
      <c r="I998" s="11">
        <v>3537.88</v>
      </c>
      <c r="J998" s="71">
        <f>ROUND(H998*N$17*O$17,2)</f>
        <v>1835.67</v>
      </c>
      <c r="K998" s="72">
        <f t="shared" si="143"/>
        <v>3671.34</v>
      </c>
      <c r="L998" s="73"/>
    </row>
    <row r="999" spans="1:12" customFormat="1" ht="15.75" x14ac:dyDescent="0.25">
      <c r="A999" s="6" t="s">
        <v>2295</v>
      </c>
      <c r="B999" s="63" t="s">
        <v>2256</v>
      </c>
      <c r="C999" s="7" t="s">
        <v>176</v>
      </c>
      <c r="D999" s="7" t="s">
        <v>2266</v>
      </c>
      <c r="E999" s="8" t="s">
        <v>2267</v>
      </c>
      <c r="F999" s="47" t="s">
        <v>448</v>
      </c>
      <c r="G999" s="17">
        <v>2</v>
      </c>
      <c r="H999" s="10">
        <f t="shared" si="141"/>
        <v>1361.51</v>
      </c>
      <c r="I999" s="11">
        <v>2723.01</v>
      </c>
      <c r="J999" s="10">
        <f t="shared" si="142"/>
        <v>1428.42</v>
      </c>
      <c r="K999" s="11">
        <f t="shared" si="143"/>
        <v>2856.84</v>
      </c>
      <c r="L999" s="34"/>
    </row>
    <row r="1000" spans="1:12" s="74" customFormat="1" ht="31.5" x14ac:dyDescent="0.25">
      <c r="A1000" s="65" t="s">
        <v>2296</v>
      </c>
      <c r="B1000" s="66" t="s">
        <v>2256</v>
      </c>
      <c r="C1000" s="67" t="s">
        <v>178</v>
      </c>
      <c r="D1000" s="67" t="s">
        <v>2297</v>
      </c>
      <c r="E1000" s="68" t="s">
        <v>4548</v>
      </c>
      <c r="F1000" s="69" t="s">
        <v>448</v>
      </c>
      <c r="G1000" s="70">
        <v>2</v>
      </c>
      <c r="H1000" s="71">
        <f t="shared" si="141"/>
        <v>1614.98</v>
      </c>
      <c r="I1000" s="11">
        <v>3229.95</v>
      </c>
      <c r="J1000" s="71">
        <f>ROUND(H1000*N$17*O$17,2)</f>
        <v>1675.91</v>
      </c>
      <c r="K1000" s="72">
        <f t="shared" si="143"/>
        <v>3351.82</v>
      </c>
      <c r="L1000" s="73"/>
    </row>
    <row r="1001" spans="1:12" customFormat="1" ht="15.75" x14ac:dyDescent="0.25">
      <c r="A1001" s="6" t="s">
        <v>2298</v>
      </c>
      <c r="B1001" s="63" t="s">
        <v>2256</v>
      </c>
      <c r="C1001" s="7" t="s">
        <v>191</v>
      </c>
      <c r="D1001" s="7" t="s">
        <v>2266</v>
      </c>
      <c r="E1001" s="8" t="s">
        <v>2267</v>
      </c>
      <c r="F1001" s="47" t="s">
        <v>448</v>
      </c>
      <c r="G1001" s="17">
        <v>1</v>
      </c>
      <c r="H1001" s="10">
        <f t="shared" si="141"/>
        <v>1361.49</v>
      </c>
      <c r="I1001" s="11">
        <v>1361.49</v>
      </c>
      <c r="J1001" s="10">
        <f t="shared" si="142"/>
        <v>1428.39</v>
      </c>
      <c r="K1001" s="11">
        <f t="shared" si="143"/>
        <v>1428.39</v>
      </c>
      <c r="L1001" s="34"/>
    </row>
    <row r="1002" spans="1:12" s="74" customFormat="1" ht="31.5" x14ac:dyDescent="0.25">
      <c r="A1002" s="65" t="s">
        <v>2299</v>
      </c>
      <c r="B1002" s="66" t="s">
        <v>2256</v>
      </c>
      <c r="C1002" s="67" t="s">
        <v>193</v>
      </c>
      <c r="D1002" s="67" t="s">
        <v>2300</v>
      </c>
      <c r="E1002" s="68" t="s">
        <v>4549</v>
      </c>
      <c r="F1002" s="69" t="s">
        <v>448</v>
      </c>
      <c r="G1002" s="70">
        <v>1</v>
      </c>
      <c r="H1002" s="71">
        <f t="shared" si="141"/>
        <v>301.08</v>
      </c>
      <c r="I1002" s="11">
        <v>301.08</v>
      </c>
      <c r="J1002" s="71">
        <f>ROUND(H1002*N$17*O$17,2)</f>
        <v>312.44</v>
      </c>
      <c r="K1002" s="72">
        <f t="shared" si="143"/>
        <v>312.44</v>
      </c>
      <c r="L1002" s="73"/>
    </row>
    <row r="1003" spans="1:12" customFormat="1" ht="15.75" x14ac:dyDescent="0.25">
      <c r="A1003" s="6" t="s">
        <v>2301</v>
      </c>
      <c r="B1003" s="63" t="s">
        <v>2256</v>
      </c>
      <c r="C1003" s="7" t="s">
        <v>206</v>
      </c>
      <c r="D1003" s="7" t="s">
        <v>2266</v>
      </c>
      <c r="E1003" s="8" t="s">
        <v>2267</v>
      </c>
      <c r="F1003" s="47" t="s">
        <v>448</v>
      </c>
      <c r="G1003" s="17">
        <v>8</v>
      </c>
      <c r="H1003" s="10">
        <f t="shared" si="141"/>
        <v>1361.5</v>
      </c>
      <c r="I1003" s="11">
        <v>10892.03</v>
      </c>
      <c r="J1003" s="10">
        <f t="shared" si="142"/>
        <v>1428.4</v>
      </c>
      <c r="K1003" s="11">
        <f t="shared" si="143"/>
        <v>11427.2</v>
      </c>
      <c r="L1003" s="34"/>
    </row>
    <row r="1004" spans="1:12" s="74" customFormat="1" ht="31.5" x14ac:dyDescent="0.25">
      <c r="A1004" s="65" t="s">
        <v>2302</v>
      </c>
      <c r="B1004" s="66" t="s">
        <v>2256</v>
      </c>
      <c r="C1004" s="67" t="s">
        <v>207</v>
      </c>
      <c r="D1004" s="67" t="s">
        <v>2274</v>
      </c>
      <c r="E1004" s="68" t="s">
        <v>4542</v>
      </c>
      <c r="F1004" s="69" t="s">
        <v>448</v>
      </c>
      <c r="G1004" s="70">
        <v>5</v>
      </c>
      <c r="H1004" s="71">
        <f t="shared" si="141"/>
        <v>167.77</v>
      </c>
      <c r="I1004" s="11">
        <v>838.85</v>
      </c>
      <c r="J1004" s="71">
        <f>ROUND(H1004*N$17*O$17,2)</f>
        <v>174.1</v>
      </c>
      <c r="K1004" s="72">
        <f t="shared" si="143"/>
        <v>870.5</v>
      </c>
      <c r="L1004" s="73"/>
    </row>
    <row r="1005" spans="1:12" s="74" customFormat="1" ht="31.5" x14ac:dyDescent="0.25">
      <c r="A1005" s="65" t="s">
        <v>2303</v>
      </c>
      <c r="B1005" s="66" t="s">
        <v>2256</v>
      </c>
      <c r="C1005" s="67" t="s">
        <v>208</v>
      </c>
      <c r="D1005" s="67" t="s">
        <v>2304</v>
      </c>
      <c r="E1005" s="68" t="s">
        <v>4550</v>
      </c>
      <c r="F1005" s="69" t="s">
        <v>448</v>
      </c>
      <c r="G1005" s="70">
        <v>2</v>
      </c>
      <c r="H1005" s="71">
        <f t="shared" si="141"/>
        <v>329.69</v>
      </c>
      <c r="I1005" s="11">
        <v>659.38</v>
      </c>
      <c r="J1005" s="71">
        <f>ROUND(H1005*N$17*O$17,2)</f>
        <v>342.13</v>
      </c>
      <c r="K1005" s="72">
        <f t="shared" si="143"/>
        <v>684.26</v>
      </c>
      <c r="L1005" s="73"/>
    </row>
    <row r="1006" spans="1:12" s="74" customFormat="1" ht="15.75" x14ac:dyDescent="0.25">
      <c r="A1006" s="65" t="s">
        <v>2305</v>
      </c>
      <c r="B1006" s="66" t="s">
        <v>2256</v>
      </c>
      <c r="C1006" s="67" t="s">
        <v>209</v>
      </c>
      <c r="D1006" s="67" t="s">
        <v>2306</v>
      </c>
      <c r="E1006" s="68" t="s">
        <v>4551</v>
      </c>
      <c r="F1006" s="69" t="s">
        <v>448</v>
      </c>
      <c r="G1006" s="70">
        <v>1</v>
      </c>
      <c r="H1006" s="71">
        <f t="shared" si="141"/>
        <v>7074.81</v>
      </c>
      <c r="I1006" s="11">
        <v>7074.81</v>
      </c>
      <c r="J1006" s="71">
        <f>ROUND(H1006*N$17*O$17,2)</f>
        <v>7341.71</v>
      </c>
      <c r="K1006" s="72">
        <f t="shared" si="143"/>
        <v>7341.71</v>
      </c>
      <c r="L1006" s="73"/>
    </row>
    <row r="1007" spans="1:12" customFormat="1" ht="15.75" x14ac:dyDescent="0.25">
      <c r="A1007" s="6" t="s">
        <v>2307</v>
      </c>
      <c r="B1007" s="63" t="s">
        <v>2256</v>
      </c>
      <c r="C1007" s="7" t="s">
        <v>211</v>
      </c>
      <c r="D1007" s="7" t="s">
        <v>2266</v>
      </c>
      <c r="E1007" s="8" t="s">
        <v>2267</v>
      </c>
      <c r="F1007" s="47" t="s">
        <v>448</v>
      </c>
      <c r="G1007" s="17">
        <v>2</v>
      </c>
      <c r="H1007" s="10">
        <f t="shared" si="141"/>
        <v>1361.51</v>
      </c>
      <c r="I1007" s="11">
        <v>2723.01</v>
      </c>
      <c r="J1007" s="10">
        <f t="shared" si="142"/>
        <v>1428.42</v>
      </c>
      <c r="K1007" s="11">
        <f t="shared" si="143"/>
        <v>2856.84</v>
      </c>
      <c r="L1007" s="34"/>
    </row>
    <row r="1008" spans="1:12" s="74" customFormat="1" ht="31.5" x14ac:dyDescent="0.25">
      <c r="A1008" s="65" t="s">
        <v>2308</v>
      </c>
      <c r="B1008" s="66" t="s">
        <v>2256</v>
      </c>
      <c r="C1008" s="67" t="s">
        <v>212</v>
      </c>
      <c r="D1008" s="67" t="s">
        <v>2309</v>
      </c>
      <c r="E1008" s="68" t="s">
        <v>4552</v>
      </c>
      <c r="F1008" s="69" t="s">
        <v>448</v>
      </c>
      <c r="G1008" s="70">
        <v>1</v>
      </c>
      <c r="H1008" s="71">
        <f t="shared" si="141"/>
        <v>456.62</v>
      </c>
      <c r="I1008" s="11">
        <v>456.62</v>
      </c>
      <c r="J1008" s="71">
        <f>ROUND(H1008*N$17*O$17,2)</f>
        <v>473.85</v>
      </c>
      <c r="K1008" s="72">
        <f t="shared" si="143"/>
        <v>473.85</v>
      </c>
      <c r="L1008" s="73"/>
    </row>
    <row r="1009" spans="1:12" s="74" customFormat="1" ht="31.5" x14ac:dyDescent="0.25">
      <c r="A1009" s="65" t="s">
        <v>2310</v>
      </c>
      <c r="B1009" s="66" t="s">
        <v>2256</v>
      </c>
      <c r="C1009" s="67" t="s">
        <v>213</v>
      </c>
      <c r="D1009" s="67" t="s">
        <v>2311</v>
      </c>
      <c r="E1009" s="68" t="s">
        <v>4553</v>
      </c>
      <c r="F1009" s="69" t="s">
        <v>448</v>
      </c>
      <c r="G1009" s="70">
        <v>1</v>
      </c>
      <c r="H1009" s="71">
        <f t="shared" si="141"/>
        <v>184.83</v>
      </c>
      <c r="I1009" s="11">
        <v>184.83</v>
      </c>
      <c r="J1009" s="71">
        <f>ROUND(H1009*N$17*O$17,2)</f>
        <v>191.8</v>
      </c>
      <c r="K1009" s="72">
        <f t="shared" si="143"/>
        <v>191.8</v>
      </c>
      <c r="L1009" s="73"/>
    </row>
    <row r="1010" spans="1:12" customFormat="1" ht="31.5" x14ac:dyDescent="0.25">
      <c r="A1010" s="6" t="s">
        <v>2312</v>
      </c>
      <c r="B1010" s="63" t="s">
        <v>2256</v>
      </c>
      <c r="C1010" s="7" t="s">
        <v>216</v>
      </c>
      <c r="D1010" s="7" t="s">
        <v>2313</v>
      </c>
      <c r="E1010" s="8" t="s">
        <v>2314</v>
      </c>
      <c r="F1010" s="47" t="s">
        <v>448</v>
      </c>
      <c r="G1010" s="17">
        <v>2</v>
      </c>
      <c r="H1010" s="10">
        <f t="shared" si="141"/>
        <v>900.11</v>
      </c>
      <c r="I1010" s="11">
        <v>1800.22</v>
      </c>
      <c r="J1010" s="10">
        <f t="shared" si="142"/>
        <v>944.34</v>
      </c>
      <c r="K1010" s="11">
        <f t="shared" si="143"/>
        <v>1888.68</v>
      </c>
      <c r="L1010" s="34"/>
    </row>
    <row r="1011" spans="1:12" s="74" customFormat="1" ht="47.25" x14ac:dyDescent="0.25">
      <c r="A1011" s="65" t="s">
        <v>2315</v>
      </c>
      <c r="B1011" s="66" t="s">
        <v>2256</v>
      </c>
      <c r="C1011" s="67" t="s">
        <v>217</v>
      </c>
      <c r="D1011" s="67" t="s">
        <v>2316</v>
      </c>
      <c r="E1011" s="68" t="s">
        <v>4554</v>
      </c>
      <c r="F1011" s="69" t="s">
        <v>448</v>
      </c>
      <c r="G1011" s="70">
        <v>2</v>
      </c>
      <c r="H1011" s="71">
        <f t="shared" si="141"/>
        <v>7248.32</v>
      </c>
      <c r="I1011" s="11">
        <v>14496.64</v>
      </c>
      <c r="J1011" s="71">
        <f>ROUND(H1011*N$17*O$17,2)</f>
        <v>7521.77</v>
      </c>
      <c r="K1011" s="72">
        <f t="shared" si="143"/>
        <v>15043.54</v>
      </c>
      <c r="L1011" s="73"/>
    </row>
    <row r="1012" spans="1:12" s="74" customFormat="1" ht="31.5" x14ac:dyDescent="0.25">
      <c r="A1012" s="65" t="s">
        <v>2317</v>
      </c>
      <c r="B1012" s="66" t="s">
        <v>2256</v>
      </c>
      <c r="C1012" s="67" t="s">
        <v>221</v>
      </c>
      <c r="D1012" s="67" t="s">
        <v>2318</v>
      </c>
      <c r="E1012" s="68" t="s">
        <v>4555</v>
      </c>
      <c r="F1012" s="69" t="s">
        <v>448</v>
      </c>
      <c r="G1012" s="70">
        <v>2</v>
      </c>
      <c r="H1012" s="71">
        <f t="shared" si="141"/>
        <v>162.38</v>
      </c>
      <c r="I1012" s="11">
        <v>324.76</v>
      </c>
      <c r="J1012" s="71">
        <f>ROUND(H1012*N$17*O$17,2)</f>
        <v>168.51</v>
      </c>
      <c r="K1012" s="72">
        <f t="shared" si="143"/>
        <v>337.02</v>
      </c>
      <c r="L1012" s="73"/>
    </row>
    <row r="1013" spans="1:12" s="74" customFormat="1" ht="31.5" x14ac:dyDescent="0.25">
      <c r="A1013" s="65" t="s">
        <v>2319</v>
      </c>
      <c r="B1013" s="66" t="s">
        <v>2256</v>
      </c>
      <c r="C1013" s="67" t="s">
        <v>232</v>
      </c>
      <c r="D1013" s="67" t="s">
        <v>2320</v>
      </c>
      <c r="E1013" s="68" t="s">
        <v>4556</v>
      </c>
      <c r="F1013" s="69" t="s">
        <v>448</v>
      </c>
      <c r="G1013" s="70">
        <v>1</v>
      </c>
      <c r="H1013" s="71">
        <f t="shared" si="141"/>
        <v>1595.29</v>
      </c>
      <c r="I1013" s="11">
        <v>1595.29</v>
      </c>
      <c r="J1013" s="71">
        <f>ROUND(H1013*N$17*O$17,2)</f>
        <v>1655.47</v>
      </c>
      <c r="K1013" s="72">
        <f t="shared" si="143"/>
        <v>1655.47</v>
      </c>
      <c r="L1013" s="73"/>
    </row>
    <row r="1014" spans="1:12" s="74" customFormat="1" ht="31.5" x14ac:dyDescent="0.25">
      <c r="A1014" s="65" t="s">
        <v>2321</v>
      </c>
      <c r="B1014" s="66" t="s">
        <v>2256</v>
      </c>
      <c r="C1014" s="67" t="s">
        <v>247</v>
      </c>
      <c r="D1014" s="67" t="s">
        <v>2322</v>
      </c>
      <c r="E1014" s="68" t="s">
        <v>4557</v>
      </c>
      <c r="F1014" s="69" t="s">
        <v>448</v>
      </c>
      <c r="G1014" s="70">
        <v>1</v>
      </c>
      <c r="H1014" s="71">
        <f t="shared" si="141"/>
        <v>1223.4100000000001</v>
      </c>
      <c r="I1014" s="11">
        <v>1223.4100000000001</v>
      </c>
      <c r="J1014" s="71">
        <f>ROUND(H1014*N$17*O$17,2)</f>
        <v>1269.56</v>
      </c>
      <c r="K1014" s="72">
        <f t="shared" si="143"/>
        <v>1269.56</v>
      </c>
      <c r="L1014" s="73"/>
    </row>
    <row r="1015" spans="1:12" customFormat="1" ht="15" customHeight="1" x14ac:dyDescent="0.25">
      <c r="A1015" s="4"/>
      <c r="B1015" s="64"/>
      <c r="C1015" s="265" t="s">
        <v>2323</v>
      </c>
      <c r="D1015" s="266"/>
      <c r="E1015" s="267"/>
      <c r="F1015" s="5"/>
      <c r="G1015" s="5"/>
      <c r="H1015" s="5"/>
      <c r="I1015" s="98"/>
      <c r="J1015" s="5"/>
      <c r="K1015" s="5"/>
      <c r="L1015" s="34"/>
    </row>
    <row r="1016" spans="1:12" customFormat="1" ht="31.5" x14ac:dyDescent="0.25">
      <c r="A1016" s="6" t="s">
        <v>2324</v>
      </c>
      <c r="B1016" s="63" t="s">
        <v>2256</v>
      </c>
      <c r="C1016" s="7" t="s">
        <v>258</v>
      </c>
      <c r="D1016" s="7" t="s">
        <v>2289</v>
      </c>
      <c r="E1016" s="8" t="s">
        <v>2290</v>
      </c>
      <c r="F1016" s="47" t="s">
        <v>448</v>
      </c>
      <c r="G1016" s="17">
        <v>1</v>
      </c>
      <c r="H1016" s="10">
        <f t="shared" si="141"/>
        <v>2541.04</v>
      </c>
      <c r="I1016" s="11">
        <v>2541.04</v>
      </c>
      <c r="J1016" s="10">
        <f t="shared" si="142"/>
        <v>2665.91</v>
      </c>
      <c r="K1016" s="11">
        <f t="shared" si="143"/>
        <v>2665.91</v>
      </c>
      <c r="L1016" s="34"/>
    </row>
    <row r="1017" spans="1:12" s="74" customFormat="1" ht="47.25" x14ac:dyDescent="0.25">
      <c r="A1017" s="65" t="s">
        <v>2325</v>
      </c>
      <c r="B1017" s="66" t="s">
        <v>2256</v>
      </c>
      <c r="C1017" s="67" t="s">
        <v>260</v>
      </c>
      <c r="D1017" s="67" t="s">
        <v>2326</v>
      </c>
      <c r="E1017" s="68" t="s">
        <v>4558</v>
      </c>
      <c r="F1017" s="69" t="s">
        <v>448</v>
      </c>
      <c r="G1017" s="70">
        <v>1</v>
      </c>
      <c r="H1017" s="71">
        <f t="shared" si="141"/>
        <v>1106.3599999999999</v>
      </c>
      <c r="I1017" s="11">
        <v>1106.3599999999999</v>
      </c>
      <c r="J1017" s="71">
        <f>ROUND(H1017*N$17*O$17,2)</f>
        <v>1148.0999999999999</v>
      </c>
      <c r="K1017" s="72">
        <f t="shared" si="143"/>
        <v>1148.0999999999999</v>
      </c>
      <c r="L1017" s="73"/>
    </row>
    <row r="1018" spans="1:12" customFormat="1" ht="15.75" x14ac:dyDescent="0.25">
      <c r="A1018" s="6" t="s">
        <v>2327</v>
      </c>
      <c r="B1018" s="63" t="s">
        <v>2256</v>
      </c>
      <c r="C1018" s="7" t="s">
        <v>269</v>
      </c>
      <c r="D1018" s="7" t="s">
        <v>2266</v>
      </c>
      <c r="E1018" s="8" t="s">
        <v>2267</v>
      </c>
      <c r="F1018" s="47" t="s">
        <v>448</v>
      </c>
      <c r="G1018" s="17">
        <v>1</v>
      </c>
      <c r="H1018" s="10">
        <f t="shared" si="141"/>
        <v>1361.49</v>
      </c>
      <c r="I1018" s="11">
        <v>1361.49</v>
      </c>
      <c r="J1018" s="10">
        <f t="shared" si="142"/>
        <v>1428.39</v>
      </c>
      <c r="K1018" s="11">
        <f t="shared" si="143"/>
        <v>1428.39</v>
      </c>
      <c r="L1018" s="34"/>
    </row>
    <row r="1019" spans="1:12" s="74" customFormat="1" ht="15.75" x14ac:dyDescent="0.25">
      <c r="A1019" s="65" t="s">
        <v>2328</v>
      </c>
      <c r="B1019" s="66" t="s">
        <v>2256</v>
      </c>
      <c r="C1019" s="67" t="s">
        <v>271</v>
      </c>
      <c r="D1019" s="67" t="s">
        <v>2329</v>
      </c>
      <c r="E1019" s="68" t="s">
        <v>4559</v>
      </c>
      <c r="F1019" s="69" t="s">
        <v>1516</v>
      </c>
      <c r="G1019" s="76">
        <v>0.1</v>
      </c>
      <c r="H1019" s="71">
        <f t="shared" si="141"/>
        <v>1032.7</v>
      </c>
      <c r="I1019" s="11">
        <v>103.27</v>
      </c>
      <c r="J1019" s="71">
        <f>ROUND(H1019*N$17*O$17,2)</f>
        <v>1071.6600000000001</v>
      </c>
      <c r="K1019" s="72">
        <f t="shared" si="143"/>
        <v>107.17</v>
      </c>
      <c r="L1019" s="73"/>
    </row>
    <row r="1020" spans="1:12" customFormat="1" ht="15.75" x14ac:dyDescent="0.25">
      <c r="A1020" s="6" t="s">
        <v>2330</v>
      </c>
      <c r="B1020" s="63" t="s">
        <v>2256</v>
      </c>
      <c r="C1020" s="7" t="s">
        <v>282</v>
      </c>
      <c r="D1020" s="7" t="s">
        <v>2266</v>
      </c>
      <c r="E1020" s="8" t="s">
        <v>2267</v>
      </c>
      <c r="F1020" s="47" t="s">
        <v>448</v>
      </c>
      <c r="G1020" s="17">
        <v>2</v>
      </c>
      <c r="H1020" s="10">
        <f t="shared" si="141"/>
        <v>1361.51</v>
      </c>
      <c r="I1020" s="11">
        <v>2723.01</v>
      </c>
      <c r="J1020" s="10">
        <f t="shared" si="142"/>
        <v>1428.42</v>
      </c>
      <c r="K1020" s="11">
        <f t="shared" si="143"/>
        <v>2856.84</v>
      </c>
      <c r="L1020" s="34"/>
    </row>
    <row r="1021" spans="1:12" s="74" customFormat="1" ht="31.5" x14ac:dyDescent="0.25">
      <c r="A1021" s="65" t="s">
        <v>2331</v>
      </c>
      <c r="B1021" s="66" t="s">
        <v>2256</v>
      </c>
      <c r="C1021" s="67" t="s">
        <v>284</v>
      </c>
      <c r="D1021" s="67" t="s">
        <v>2274</v>
      </c>
      <c r="E1021" s="68" t="s">
        <v>4542</v>
      </c>
      <c r="F1021" s="69" t="s">
        <v>448</v>
      </c>
      <c r="G1021" s="70">
        <v>1</v>
      </c>
      <c r="H1021" s="71">
        <f t="shared" si="141"/>
        <v>167.77</v>
      </c>
      <c r="I1021" s="11">
        <v>167.77</v>
      </c>
      <c r="J1021" s="71">
        <f>ROUND(H1021*N$17*O$17,2)</f>
        <v>174.1</v>
      </c>
      <c r="K1021" s="72">
        <f t="shared" si="143"/>
        <v>174.1</v>
      </c>
      <c r="L1021" s="73"/>
    </row>
    <row r="1022" spans="1:12" s="74" customFormat="1" ht="31.5" x14ac:dyDescent="0.25">
      <c r="A1022" s="65" t="s">
        <v>2332</v>
      </c>
      <c r="B1022" s="66" t="s">
        <v>2256</v>
      </c>
      <c r="C1022" s="67" t="s">
        <v>286</v>
      </c>
      <c r="D1022" s="67" t="s">
        <v>2333</v>
      </c>
      <c r="E1022" s="68" t="s">
        <v>4560</v>
      </c>
      <c r="F1022" s="69" t="s">
        <v>448</v>
      </c>
      <c r="G1022" s="70">
        <v>1</v>
      </c>
      <c r="H1022" s="71">
        <f t="shared" si="141"/>
        <v>244.92</v>
      </c>
      <c r="I1022" s="11">
        <v>244.92</v>
      </c>
      <c r="J1022" s="71">
        <f>ROUND(H1022*N$17*O$17,2)</f>
        <v>254.16</v>
      </c>
      <c r="K1022" s="72">
        <f t="shared" si="143"/>
        <v>254.16</v>
      </c>
      <c r="L1022" s="73"/>
    </row>
    <row r="1023" spans="1:12" customFormat="1" ht="15.75" x14ac:dyDescent="0.25">
      <c r="A1023" s="6" t="s">
        <v>2334</v>
      </c>
      <c r="B1023" s="63" t="s">
        <v>2256</v>
      </c>
      <c r="C1023" s="7" t="s">
        <v>301</v>
      </c>
      <c r="D1023" s="7" t="s">
        <v>2266</v>
      </c>
      <c r="E1023" s="8" t="s">
        <v>2267</v>
      </c>
      <c r="F1023" s="47" t="s">
        <v>448</v>
      </c>
      <c r="G1023" s="17">
        <v>2</v>
      </c>
      <c r="H1023" s="10">
        <f t="shared" si="141"/>
        <v>1361.51</v>
      </c>
      <c r="I1023" s="11">
        <v>2723.01</v>
      </c>
      <c r="J1023" s="10">
        <f t="shared" si="142"/>
        <v>1428.42</v>
      </c>
      <c r="K1023" s="11">
        <f t="shared" si="143"/>
        <v>2856.84</v>
      </c>
      <c r="L1023" s="34"/>
    </row>
    <row r="1024" spans="1:12" s="74" customFormat="1" ht="31.5" x14ac:dyDescent="0.25">
      <c r="A1024" s="65" t="s">
        <v>2335</v>
      </c>
      <c r="B1024" s="66" t="s">
        <v>2256</v>
      </c>
      <c r="C1024" s="67" t="s">
        <v>302</v>
      </c>
      <c r="D1024" s="67" t="s">
        <v>2309</v>
      </c>
      <c r="E1024" s="68" t="s">
        <v>4552</v>
      </c>
      <c r="F1024" s="69" t="s">
        <v>448</v>
      </c>
      <c r="G1024" s="70">
        <v>1</v>
      </c>
      <c r="H1024" s="71">
        <f t="shared" si="141"/>
        <v>456.62</v>
      </c>
      <c r="I1024" s="11">
        <v>456.62</v>
      </c>
      <c r="J1024" s="71">
        <f>ROUND(H1024*N$17*O$17,2)</f>
        <v>473.85</v>
      </c>
      <c r="K1024" s="72">
        <f t="shared" si="143"/>
        <v>473.85</v>
      </c>
      <c r="L1024" s="73"/>
    </row>
    <row r="1025" spans="1:12" s="74" customFormat="1" ht="31.5" x14ac:dyDescent="0.25">
      <c r="A1025" s="65" t="s">
        <v>2336</v>
      </c>
      <c r="B1025" s="66" t="s">
        <v>2256</v>
      </c>
      <c r="C1025" s="67" t="s">
        <v>303</v>
      </c>
      <c r="D1025" s="67" t="s">
        <v>2337</v>
      </c>
      <c r="E1025" s="68" t="s">
        <v>4561</v>
      </c>
      <c r="F1025" s="69" t="s">
        <v>448</v>
      </c>
      <c r="G1025" s="70">
        <v>1</v>
      </c>
      <c r="H1025" s="71">
        <f t="shared" si="141"/>
        <v>875.38</v>
      </c>
      <c r="I1025" s="11">
        <v>875.38</v>
      </c>
      <c r="J1025" s="71">
        <f>ROUND(H1025*N$17*O$17,2)</f>
        <v>908.4</v>
      </c>
      <c r="K1025" s="72">
        <f t="shared" si="143"/>
        <v>908.4</v>
      </c>
      <c r="L1025" s="73"/>
    </row>
    <row r="1026" spans="1:12" customFormat="1" ht="31.5" x14ac:dyDescent="0.25">
      <c r="A1026" s="6" t="s">
        <v>2338</v>
      </c>
      <c r="B1026" s="63" t="s">
        <v>2256</v>
      </c>
      <c r="C1026" s="7" t="s">
        <v>305</v>
      </c>
      <c r="D1026" s="7" t="s">
        <v>2339</v>
      </c>
      <c r="E1026" s="8" t="s">
        <v>2340</v>
      </c>
      <c r="F1026" s="47" t="s">
        <v>448</v>
      </c>
      <c r="G1026" s="17">
        <v>1</v>
      </c>
      <c r="H1026" s="10">
        <f t="shared" si="141"/>
        <v>390.26</v>
      </c>
      <c r="I1026" s="11">
        <v>390.26</v>
      </c>
      <c r="J1026" s="10">
        <f t="shared" si="142"/>
        <v>409.44</v>
      </c>
      <c r="K1026" s="11">
        <f t="shared" si="143"/>
        <v>409.44</v>
      </c>
      <c r="L1026" s="34"/>
    </row>
    <row r="1027" spans="1:12" s="74" customFormat="1" ht="47.25" x14ac:dyDescent="0.25">
      <c r="A1027" s="65" t="s">
        <v>2341</v>
      </c>
      <c r="B1027" s="66" t="s">
        <v>2256</v>
      </c>
      <c r="C1027" s="67" t="s">
        <v>309</v>
      </c>
      <c r="D1027" s="67" t="s">
        <v>2342</v>
      </c>
      <c r="E1027" s="68" t="s">
        <v>4562</v>
      </c>
      <c r="F1027" s="69" t="s">
        <v>448</v>
      </c>
      <c r="G1027" s="70">
        <v>1</v>
      </c>
      <c r="H1027" s="71">
        <f t="shared" si="141"/>
        <v>2052.84</v>
      </c>
      <c r="I1027" s="11">
        <v>2052.84</v>
      </c>
      <c r="J1027" s="71">
        <f>ROUND(H1027*N$17*O$17,2)</f>
        <v>2130.2800000000002</v>
      </c>
      <c r="K1027" s="72">
        <f t="shared" si="143"/>
        <v>2130.2800000000002</v>
      </c>
      <c r="L1027" s="73"/>
    </row>
    <row r="1028" spans="1:12" customFormat="1" ht="15" customHeight="1" x14ac:dyDescent="0.25">
      <c r="A1028" s="4"/>
      <c r="B1028" s="64"/>
      <c r="C1028" s="265" t="s">
        <v>2343</v>
      </c>
      <c r="D1028" s="266"/>
      <c r="E1028" s="267"/>
      <c r="F1028" s="5"/>
      <c r="G1028" s="5"/>
      <c r="H1028" s="5"/>
      <c r="I1028" s="98"/>
      <c r="J1028" s="5"/>
      <c r="K1028" s="5"/>
      <c r="L1028" s="34"/>
    </row>
    <row r="1029" spans="1:12" customFormat="1" ht="31.5" x14ac:dyDescent="0.25">
      <c r="A1029" s="6" t="s">
        <v>2344</v>
      </c>
      <c r="B1029" s="63" t="s">
        <v>2256</v>
      </c>
      <c r="C1029" s="7" t="s">
        <v>324</v>
      </c>
      <c r="D1029" s="7" t="s">
        <v>2289</v>
      </c>
      <c r="E1029" s="8" t="s">
        <v>2290</v>
      </c>
      <c r="F1029" s="47" t="s">
        <v>448</v>
      </c>
      <c r="G1029" s="17">
        <v>1</v>
      </c>
      <c r="H1029" s="10">
        <f t="shared" si="141"/>
        <v>2541.04</v>
      </c>
      <c r="I1029" s="11">
        <v>2541.04</v>
      </c>
      <c r="J1029" s="10">
        <f t="shared" si="142"/>
        <v>2665.91</v>
      </c>
      <c r="K1029" s="11">
        <f t="shared" si="143"/>
        <v>2665.91</v>
      </c>
      <c r="L1029" s="34"/>
    </row>
    <row r="1030" spans="1:12" s="74" customFormat="1" ht="47.25" x14ac:dyDescent="0.25">
      <c r="A1030" s="65" t="s">
        <v>2345</v>
      </c>
      <c r="B1030" s="66" t="s">
        <v>2256</v>
      </c>
      <c r="C1030" s="67" t="s">
        <v>328</v>
      </c>
      <c r="D1030" s="67" t="s">
        <v>2326</v>
      </c>
      <c r="E1030" s="68" t="s">
        <v>4558</v>
      </c>
      <c r="F1030" s="69" t="s">
        <v>448</v>
      </c>
      <c r="G1030" s="70">
        <v>1</v>
      </c>
      <c r="H1030" s="71">
        <f t="shared" si="141"/>
        <v>1106.3599999999999</v>
      </c>
      <c r="I1030" s="11">
        <v>1106.3599999999999</v>
      </c>
      <c r="J1030" s="71">
        <f>ROUND(H1030*N$17*O$17,2)</f>
        <v>1148.0999999999999</v>
      </c>
      <c r="K1030" s="72">
        <f t="shared" si="143"/>
        <v>1148.0999999999999</v>
      </c>
      <c r="L1030" s="73"/>
    </row>
    <row r="1031" spans="1:12" customFormat="1" ht="15.75" x14ac:dyDescent="0.25">
      <c r="A1031" s="6" t="s">
        <v>2346</v>
      </c>
      <c r="B1031" s="63" t="s">
        <v>2256</v>
      </c>
      <c r="C1031" s="7" t="s">
        <v>343</v>
      </c>
      <c r="D1031" s="7" t="s">
        <v>2266</v>
      </c>
      <c r="E1031" s="8" t="s">
        <v>2267</v>
      </c>
      <c r="F1031" s="47" t="s">
        <v>448</v>
      </c>
      <c r="G1031" s="17">
        <v>1</v>
      </c>
      <c r="H1031" s="10">
        <f t="shared" si="141"/>
        <v>1361.49</v>
      </c>
      <c r="I1031" s="11">
        <v>1361.49</v>
      </c>
      <c r="J1031" s="10">
        <f t="shared" si="142"/>
        <v>1428.39</v>
      </c>
      <c r="K1031" s="11">
        <f t="shared" si="143"/>
        <v>1428.39</v>
      </c>
      <c r="L1031" s="34"/>
    </row>
    <row r="1032" spans="1:12" s="74" customFormat="1" ht="15.75" x14ac:dyDescent="0.25">
      <c r="A1032" s="65" t="s">
        <v>2347</v>
      </c>
      <c r="B1032" s="66" t="s">
        <v>2256</v>
      </c>
      <c r="C1032" s="67" t="s">
        <v>345</v>
      </c>
      <c r="D1032" s="67" t="s">
        <v>2348</v>
      </c>
      <c r="E1032" s="68" t="s">
        <v>4563</v>
      </c>
      <c r="F1032" s="69" t="s">
        <v>1516</v>
      </c>
      <c r="G1032" s="76">
        <v>0.1</v>
      </c>
      <c r="H1032" s="71">
        <f t="shared" si="141"/>
        <v>3090.7</v>
      </c>
      <c r="I1032" s="11">
        <v>309.07</v>
      </c>
      <c r="J1032" s="71">
        <f>ROUND(H1032*N$17*O$17,2)</f>
        <v>3207.3</v>
      </c>
      <c r="K1032" s="72">
        <f t="shared" si="143"/>
        <v>320.73</v>
      </c>
      <c r="L1032" s="73"/>
    </row>
    <row r="1033" spans="1:12" customFormat="1" ht="15.75" x14ac:dyDescent="0.25">
      <c r="A1033" s="6" t="s">
        <v>2349</v>
      </c>
      <c r="B1033" s="63" t="s">
        <v>2256</v>
      </c>
      <c r="C1033" s="7" t="s">
        <v>358</v>
      </c>
      <c r="D1033" s="7" t="s">
        <v>2266</v>
      </c>
      <c r="E1033" s="8" t="s">
        <v>2267</v>
      </c>
      <c r="F1033" s="47" t="s">
        <v>448</v>
      </c>
      <c r="G1033" s="17">
        <v>1</v>
      </c>
      <c r="H1033" s="10">
        <f t="shared" si="141"/>
        <v>1361.49</v>
      </c>
      <c r="I1033" s="11">
        <v>1361.49</v>
      </c>
      <c r="J1033" s="10">
        <f t="shared" si="142"/>
        <v>1428.39</v>
      </c>
      <c r="K1033" s="11">
        <f t="shared" si="143"/>
        <v>1428.39</v>
      </c>
      <c r="L1033" s="34"/>
    </row>
    <row r="1034" spans="1:12" s="74" customFormat="1" ht="31.5" x14ac:dyDescent="0.25">
      <c r="A1034" s="65" t="s">
        <v>2350</v>
      </c>
      <c r="B1034" s="66" t="s">
        <v>2256</v>
      </c>
      <c r="C1034" s="67" t="s">
        <v>360</v>
      </c>
      <c r="D1034" s="67" t="s">
        <v>2351</v>
      </c>
      <c r="E1034" s="68" t="s">
        <v>4564</v>
      </c>
      <c r="F1034" s="69" t="s">
        <v>448</v>
      </c>
      <c r="G1034" s="70">
        <v>1</v>
      </c>
      <c r="H1034" s="71">
        <f t="shared" si="141"/>
        <v>206.63</v>
      </c>
      <c r="I1034" s="11">
        <v>206.63</v>
      </c>
      <c r="J1034" s="71">
        <f>ROUND(H1034*N$17*O$17,2)</f>
        <v>214.43</v>
      </c>
      <c r="K1034" s="72">
        <f t="shared" si="143"/>
        <v>214.43</v>
      </c>
      <c r="L1034" s="73"/>
    </row>
    <row r="1035" spans="1:12" customFormat="1" ht="15.75" x14ac:dyDescent="0.25">
      <c r="A1035" s="6" t="s">
        <v>2352</v>
      </c>
      <c r="B1035" s="63" t="s">
        <v>2256</v>
      </c>
      <c r="C1035" s="7" t="s">
        <v>376</v>
      </c>
      <c r="D1035" s="7" t="s">
        <v>2266</v>
      </c>
      <c r="E1035" s="8" t="s">
        <v>2267</v>
      </c>
      <c r="F1035" s="47" t="s">
        <v>448</v>
      </c>
      <c r="G1035" s="17">
        <v>4</v>
      </c>
      <c r="H1035" s="10">
        <f t="shared" si="141"/>
        <v>1361.51</v>
      </c>
      <c r="I1035" s="11">
        <v>5446.02</v>
      </c>
      <c r="J1035" s="10">
        <f t="shared" si="142"/>
        <v>1428.42</v>
      </c>
      <c r="K1035" s="11">
        <f t="shared" si="143"/>
        <v>5713.68</v>
      </c>
      <c r="L1035" s="34"/>
    </row>
    <row r="1036" spans="1:12" s="74" customFormat="1" ht="31.5" x14ac:dyDescent="0.25">
      <c r="A1036" s="65" t="s">
        <v>2353</v>
      </c>
      <c r="B1036" s="66" t="s">
        <v>2256</v>
      </c>
      <c r="C1036" s="67" t="s">
        <v>380</v>
      </c>
      <c r="D1036" s="67" t="s">
        <v>2354</v>
      </c>
      <c r="E1036" s="68" t="s">
        <v>4565</v>
      </c>
      <c r="F1036" s="69" t="s">
        <v>448</v>
      </c>
      <c r="G1036" s="70">
        <v>3</v>
      </c>
      <c r="H1036" s="71">
        <f t="shared" si="141"/>
        <v>1040.8499999999999</v>
      </c>
      <c r="I1036" s="11">
        <v>3122.55</v>
      </c>
      <c r="J1036" s="71">
        <f>ROUND(H1036*N$17*O$17,2)</f>
        <v>1080.1199999999999</v>
      </c>
      <c r="K1036" s="72">
        <f t="shared" si="143"/>
        <v>3240.36</v>
      </c>
      <c r="L1036" s="73"/>
    </row>
    <row r="1037" spans="1:12" s="74" customFormat="1" ht="31.5" x14ac:dyDescent="0.25">
      <c r="A1037" s="65" t="s">
        <v>2355</v>
      </c>
      <c r="B1037" s="66" t="s">
        <v>2256</v>
      </c>
      <c r="C1037" s="67" t="s">
        <v>2356</v>
      </c>
      <c r="D1037" s="67" t="s">
        <v>2357</v>
      </c>
      <c r="E1037" s="68" t="s">
        <v>4566</v>
      </c>
      <c r="F1037" s="69" t="s">
        <v>448</v>
      </c>
      <c r="G1037" s="70">
        <v>1</v>
      </c>
      <c r="H1037" s="71">
        <f t="shared" si="141"/>
        <v>1129.82</v>
      </c>
      <c r="I1037" s="11">
        <v>1129.82</v>
      </c>
      <c r="J1037" s="71">
        <f>ROUND(H1037*N$17*O$17,2)</f>
        <v>1172.44</v>
      </c>
      <c r="K1037" s="72">
        <f t="shared" si="143"/>
        <v>1172.44</v>
      </c>
      <c r="L1037" s="73"/>
    </row>
    <row r="1038" spans="1:12" s="74" customFormat="1" ht="31.5" x14ac:dyDescent="0.25">
      <c r="A1038" s="65" t="s">
        <v>2358</v>
      </c>
      <c r="B1038" s="66" t="s">
        <v>2256</v>
      </c>
      <c r="C1038" s="67" t="s">
        <v>385</v>
      </c>
      <c r="D1038" s="67" t="s">
        <v>2359</v>
      </c>
      <c r="E1038" s="68" t="s">
        <v>4567</v>
      </c>
      <c r="F1038" s="69" t="s">
        <v>448</v>
      </c>
      <c r="G1038" s="70">
        <v>4</v>
      </c>
      <c r="H1038" s="71">
        <f t="shared" si="141"/>
        <v>1198.78</v>
      </c>
      <c r="I1038" s="11">
        <v>4795.12</v>
      </c>
      <c r="J1038" s="71">
        <f>ROUND(H1038*N$17*O$17,2)</f>
        <v>1244</v>
      </c>
      <c r="K1038" s="72">
        <f t="shared" si="143"/>
        <v>4976</v>
      </c>
      <c r="L1038" s="73"/>
    </row>
    <row r="1039" spans="1:12" s="74" customFormat="1" ht="31.5" x14ac:dyDescent="0.25">
      <c r="A1039" s="65" t="s">
        <v>2360</v>
      </c>
      <c r="B1039" s="66" t="s">
        <v>2256</v>
      </c>
      <c r="C1039" s="67" t="s">
        <v>406</v>
      </c>
      <c r="D1039" s="67" t="s">
        <v>2361</v>
      </c>
      <c r="E1039" s="68" t="s">
        <v>4568</v>
      </c>
      <c r="F1039" s="69" t="s">
        <v>448</v>
      </c>
      <c r="G1039" s="70">
        <v>2</v>
      </c>
      <c r="H1039" s="71">
        <f t="shared" si="141"/>
        <v>3474.18</v>
      </c>
      <c r="I1039" s="11">
        <v>6948.36</v>
      </c>
      <c r="J1039" s="71">
        <f>ROUND(H1039*N$17*O$17,2)</f>
        <v>3605.24</v>
      </c>
      <c r="K1039" s="72">
        <f t="shared" si="143"/>
        <v>7210.48</v>
      </c>
      <c r="L1039" s="73"/>
    </row>
    <row r="1040" spans="1:12" customFormat="1" ht="15" customHeight="1" x14ac:dyDescent="0.25">
      <c r="A1040" s="4"/>
      <c r="B1040" s="64"/>
      <c r="C1040" s="265" t="s">
        <v>2362</v>
      </c>
      <c r="D1040" s="266"/>
      <c r="E1040" s="267"/>
      <c r="F1040" s="5"/>
      <c r="G1040" s="5"/>
      <c r="H1040" s="5"/>
      <c r="I1040" s="98"/>
      <c r="J1040" s="5"/>
      <c r="K1040" s="5"/>
      <c r="L1040" s="34"/>
    </row>
    <row r="1041" spans="1:12" customFormat="1" ht="31.5" x14ac:dyDescent="0.25">
      <c r="A1041" s="6" t="s">
        <v>2363</v>
      </c>
      <c r="B1041" s="63" t="s">
        <v>2256</v>
      </c>
      <c r="C1041" s="7" t="s">
        <v>417</v>
      </c>
      <c r="D1041" s="7" t="s">
        <v>2289</v>
      </c>
      <c r="E1041" s="8" t="s">
        <v>2290</v>
      </c>
      <c r="F1041" s="47" t="s">
        <v>448</v>
      </c>
      <c r="G1041" s="17">
        <v>1</v>
      </c>
      <c r="H1041" s="10">
        <f t="shared" ref="H1041:H1103" si="144">ROUND(I1041/G1041,2)</f>
        <v>2541.04</v>
      </c>
      <c r="I1041" s="11">
        <v>2541.04</v>
      </c>
      <c r="J1041" s="10">
        <f t="shared" ref="J1041:J1103" si="145">ROUND(H1041*M$17*N$17*O$17,2)</f>
        <v>2665.91</v>
      </c>
      <c r="K1041" s="11">
        <f t="shared" ref="K1041:K1103" si="146">ROUND(J1041*G1041,2)</f>
        <v>2665.91</v>
      </c>
      <c r="L1041" s="34"/>
    </row>
    <row r="1042" spans="1:12" s="74" customFormat="1" ht="31.5" x14ac:dyDescent="0.25">
      <c r="A1042" s="65" t="s">
        <v>2364</v>
      </c>
      <c r="B1042" s="66" t="s">
        <v>2256</v>
      </c>
      <c r="C1042" s="67" t="s">
        <v>419</v>
      </c>
      <c r="D1042" s="67" t="s">
        <v>2365</v>
      </c>
      <c r="E1042" s="68" t="s">
        <v>4569</v>
      </c>
      <c r="F1042" s="69" t="s">
        <v>448</v>
      </c>
      <c r="G1042" s="70">
        <v>1</v>
      </c>
      <c r="H1042" s="71">
        <f t="shared" si="144"/>
        <v>1296.53</v>
      </c>
      <c r="I1042" s="11">
        <v>1296.53</v>
      </c>
      <c r="J1042" s="71">
        <f>ROUND(H1042*N$17*O$17,2)</f>
        <v>1345.44</v>
      </c>
      <c r="K1042" s="72">
        <f t="shared" si="146"/>
        <v>1345.44</v>
      </c>
      <c r="L1042" s="73"/>
    </row>
    <row r="1043" spans="1:12" customFormat="1" ht="15.75" x14ac:dyDescent="0.25">
      <c r="A1043" s="6" t="s">
        <v>2366</v>
      </c>
      <c r="B1043" s="63" t="s">
        <v>2256</v>
      </c>
      <c r="C1043" s="7" t="s">
        <v>428</v>
      </c>
      <c r="D1043" s="7" t="s">
        <v>2266</v>
      </c>
      <c r="E1043" s="8" t="s">
        <v>2267</v>
      </c>
      <c r="F1043" s="47" t="s">
        <v>448</v>
      </c>
      <c r="G1043" s="17">
        <v>7</v>
      </c>
      <c r="H1043" s="10">
        <f t="shared" si="144"/>
        <v>1361.5</v>
      </c>
      <c r="I1043" s="11">
        <v>9530.5300000000007</v>
      </c>
      <c r="J1043" s="10">
        <f t="shared" si="145"/>
        <v>1428.4</v>
      </c>
      <c r="K1043" s="11">
        <f t="shared" si="146"/>
        <v>9998.7999999999993</v>
      </c>
      <c r="L1043" s="34"/>
    </row>
    <row r="1044" spans="1:12" s="74" customFormat="1" ht="31.5" x14ac:dyDescent="0.25">
      <c r="A1044" s="65" t="s">
        <v>2367</v>
      </c>
      <c r="B1044" s="66" t="s">
        <v>2256</v>
      </c>
      <c r="C1044" s="67" t="s">
        <v>430</v>
      </c>
      <c r="D1044" s="67" t="s">
        <v>2351</v>
      </c>
      <c r="E1044" s="68" t="s">
        <v>4564</v>
      </c>
      <c r="F1044" s="69" t="s">
        <v>448</v>
      </c>
      <c r="G1044" s="70">
        <v>2</v>
      </c>
      <c r="H1044" s="71">
        <f t="shared" si="144"/>
        <v>206.63</v>
      </c>
      <c r="I1044" s="11">
        <v>413.26</v>
      </c>
      <c r="J1044" s="71">
        <f>ROUND(H1044*N$17*O$17,2)</f>
        <v>214.43</v>
      </c>
      <c r="K1044" s="72">
        <f t="shared" si="146"/>
        <v>428.86</v>
      </c>
      <c r="L1044" s="73"/>
    </row>
    <row r="1045" spans="1:12" s="74" customFormat="1" ht="31.5" x14ac:dyDescent="0.25">
      <c r="A1045" s="65" t="s">
        <v>2368</v>
      </c>
      <c r="B1045" s="66" t="s">
        <v>2256</v>
      </c>
      <c r="C1045" s="67" t="s">
        <v>432</v>
      </c>
      <c r="D1045" s="67" t="s">
        <v>2277</v>
      </c>
      <c r="E1045" s="68" t="s">
        <v>4543</v>
      </c>
      <c r="F1045" s="69" t="s">
        <v>448</v>
      </c>
      <c r="G1045" s="70">
        <v>5</v>
      </c>
      <c r="H1045" s="71">
        <f t="shared" si="144"/>
        <v>184.83</v>
      </c>
      <c r="I1045" s="11">
        <v>924.14</v>
      </c>
      <c r="J1045" s="71">
        <f>ROUND(H1045*N$17*O$17,2)</f>
        <v>191.8</v>
      </c>
      <c r="K1045" s="72">
        <f t="shared" si="146"/>
        <v>959</v>
      </c>
      <c r="L1045" s="73"/>
    </row>
    <row r="1046" spans="1:12" customFormat="1" ht="15.75" x14ac:dyDescent="0.25">
      <c r="A1046" s="6" t="s">
        <v>2369</v>
      </c>
      <c r="B1046" s="63" t="s">
        <v>2256</v>
      </c>
      <c r="C1046" s="7" t="s">
        <v>440</v>
      </c>
      <c r="D1046" s="7" t="s">
        <v>2266</v>
      </c>
      <c r="E1046" s="8" t="s">
        <v>2267</v>
      </c>
      <c r="F1046" s="47" t="s">
        <v>448</v>
      </c>
      <c r="G1046" s="17">
        <v>1</v>
      </c>
      <c r="H1046" s="10">
        <f t="shared" si="144"/>
        <v>1361.49</v>
      </c>
      <c r="I1046" s="11">
        <v>1361.49</v>
      </c>
      <c r="J1046" s="10">
        <f t="shared" si="145"/>
        <v>1428.39</v>
      </c>
      <c r="K1046" s="11">
        <f t="shared" si="146"/>
        <v>1428.39</v>
      </c>
      <c r="L1046" s="34"/>
    </row>
    <row r="1047" spans="1:12" s="74" customFormat="1" ht="15.75" x14ac:dyDescent="0.25">
      <c r="A1047" s="65" t="s">
        <v>2370</v>
      </c>
      <c r="B1047" s="66" t="s">
        <v>2256</v>
      </c>
      <c r="C1047" s="67" t="s">
        <v>445</v>
      </c>
      <c r="D1047" s="67" t="s">
        <v>2329</v>
      </c>
      <c r="E1047" s="68" t="s">
        <v>4559</v>
      </c>
      <c r="F1047" s="69" t="s">
        <v>1516</v>
      </c>
      <c r="G1047" s="76">
        <v>0.1</v>
      </c>
      <c r="H1047" s="71">
        <f t="shared" si="144"/>
        <v>1032.7</v>
      </c>
      <c r="I1047" s="11">
        <v>103.27</v>
      </c>
      <c r="J1047" s="71">
        <f>ROUND(H1047*N$17*O$17,2)</f>
        <v>1071.6600000000001</v>
      </c>
      <c r="K1047" s="72">
        <f t="shared" si="146"/>
        <v>107.17</v>
      </c>
      <c r="L1047" s="73"/>
    </row>
    <row r="1048" spans="1:12" customFormat="1" ht="15" customHeight="1" x14ac:dyDescent="0.25">
      <c r="A1048" s="4"/>
      <c r="B1048" s="64"/>
      <c r="C1048" s="265" t="s">
        <v>2371</v>
      </c>
      <c r="D1048" s="266"/>
      <c r="E1048" s="267"/>
      <c r="F1048" s="5"/>
      <c r="G1048" s="5"/>
      <c r="H1048" s="5"/>
      <c r="I1048" s="98"/>
      <c r="J1048" s="5"/>
      <c r="K1048" s="5"/>
      <c r="L1048" s="34"/>
    </row>
    <row r="1049" spans="1:12" customFormat="1" ht="31.5" x14ac:dyDescent="0.25">
      <c r="A1049" s="6" t="s">
        <v>2372</v>
      </c>
      <c r="B1049" s="63" t="s">
        <v>2256</v>
      </c>
      <c r="C1049" s="7" t="s">
        <v>450</v>
      </c>
      <c r="D1049" s="7" t="s">
        <v>2289</v>
      </c>
      <c r="E1049" s="8" t="s">
        <v>2290</v>
      </c>
      <c r="F1049" s="47" t="s">
        <v>448</v>
      </c>
      <c r="G1049" s="17">
        <v>18</v>
      </c>
      <c r="H1049" s="10">
        <f t="shared" si="144"/>
        <v>2541.06</v>
      </c>
      <c r="I1049" s="11">
        <v>45738.99</v>
      </c>
      <c r="J1049" s="10">
        <f t="shared" si="145"/>
        <v>2665.93</v>
      </c>
      <c r="K1049" s="11">
        <f t="shared" si="146"/>
        <v>47986.74</v>
      </c>
      <c r="L1049" s="34"/>
    </row>
    <row r="1050" spans="1:12" s="74" customFormat="1" ht="63" x14ac:dyDescent="0.25">
      <c r="A1050" s="65" t="s">
        <v>2373</v>
      </c>
      <c r="B1050" s="66" t="s">
        <v>2256</v>
      </c>
      <c r="C1050" s="67" t="s">
        <v>455</v>
      </c>
      <c r="D1050" s="67" t="s">
        <v>2374</v>
      </c>
      <c r="E1050" s="68" t="s">
        <v>4570</v>
      </c>
      <c r="F1050" s="69" t="s">
        <v>448</v>
      </c>
      <c r="G1050" s="70">
        <v>18</v>
      </c>
      <c r="H1050" s="71">
        <f t="shared" si="144"/>
        <v>4967.8500000000004</v>
      </c>
      <c r="I1050" s="11">
        <v>89421.3</v>
      </c>
      <c r="J1050" s="71">
        <f>ROUND(H1050*N$17*O$17,2)</f>
        <v>5155.26</v>
      </c>
      <c r="K1050" s="72">
        <f t="shared" si="146"/>
        <v>92794.68</v>
      </c>
      <c r="L1050" s="73"/>
    </row>
    <row r="1051" spans="1:12" customFormat="1" ht="15.75" x14ac:dyDescent="0.25">
      <c r="A1051" s="6" t="s">
        <v>2375</v>
      </c>
      <c r="B1051" s="63" t="s">
        <v>2256</v>
      </c>
      <c r="C1051" s="7" t="s">
        <v>461</v>
      </c>
      <c r="D1051" s="7" t="s">
        <v>2266</v>
      </c>
      <c r="E1051" s="8" t="s">
        <v>2267</v>
      </c>
      <c r="F1051" s="47" t="s">
        <v>448</v>
      </c>
      <c r="G1051" s="17">
        <v>18</v>
      </c>
      <c r="H1051" s="10">
        <f t="shared" si="144"/>
        <v>1361.51</v>
      </c>
      <c r="I1051" s="11">
        <v>24507.09</v>
      </c>
      <c r="J1051" s="10">
        <f t="shared" si="145"/>
        <v>1428.42</v>
      </c>
      <c r="K1051" s="11">
        <f t="shared" si="146"/>
        <v>25711.56</v>
      </c>
      <c r="L1051" s="34"/>
    </row>
    <row r="1052" spans="1:12" s="74" customFormat="1" ht="15.75" x14ac:dyDescent="0.25">
      <c r="A1052" s="65" t="s">
        <v>2376</v>
      </c>
      <c r="B1052" s="66" t="s">
        <v>2256</v>
      </c>
      <c r="C1052" s="67" t="s">
        <v>465</v>
      </c>
      <c r="D1052" s="67" t="s">
        <v>2377</v>
      </c>
      <c r="E1052" s="68" t="s">
        <v>4571</v>
      </c>
      <c r="F1052" s="69" t="s">
        <v>448</v>
      </c>
      <c r="G1052" s="70">
        <v>18</v>
      </c>
      <c r="H1052" s="71">
        <f t="shared" si="144"/>
        <v>218.55</v>
      </c>
      <c r="I1052" s="11">
        <v>3933.9</v>
      </c>
      <c r="J1052" s="71">
        <f>ROUND(H1052*N$17*O$17,2)</f>
        <v>226.79</v>
      </c>
      <c r="K1052" s="72">
        <f t="shared" si="146"/>
        <v>4082.22</v>
      </c>
      <c r="L1052" s="73"/>
    </row>
    <row r="1053" spans="1:12" customFormat="1" ht="15.75" x14ac:dyDescent="0.25">
      <c r="A1053" s="6" t="s">
        <v>2378</v>
      </c>
      <c r="B1053" s="63" t="s">
        <v>2256</v>
      </c>
      <c r="C1053" s="7" t="s">
        <v>472</v>
      </c>
      <c r="D1053" s="7" t="s">
        <v>2266</v>
      </c>
      <c r="E1053" s="8" t="s">
        <v>2267</v>
      </c>
      <c r="F1053" s="47" t="s">
        <v>448</v>
      </c>
      <c r="G1053" s="17">
        <v>144</v>
      </c>
      <c r="H1053" s="10">
        <f t="shared" si="144"/>
        <v>1361.51</v>
      </c>
      <c r="I1053" s="11">
        <v>196056.75</v>
      </c>
      <c r="J1053" s="10">
        <f t="shared" si="145"/>
        <v>1428.42</v>
      </c>
      <c r="K1053" s="11">
        <f t="shared" si="146"/>
        <v>205692.48</v>
      </c>
      <c r="L1053" s="34"/>
    </row>
    <row r="1054" spans="1:12" s="74" customFormat="1" ht="15.75" x14ac:dyDescent="0.25">
      <c r="A1054" s="65" t="s">
        <v>2379</v>
      </c>
      <c r="B1054" s="66" t="s">
        <v>2256</v>
      </c>
      <c r="C1054" s="67" t="s">
        <v>476</v>
      </c>
      <c r="D1054" s="67" t="s">
        <v>2329</v>
      </c>
      <c r="E1054" s="68" t="s">
        <v>4559</v>
      </c>
      <c r="F1054" s="69" t="s">
        <v>1516</v>
      </c>
      <c r="G1054" s="76">
        <v>7.2</v>
      </c>
      <c r="H1054" s="71">
        <f t="shared" si="144"/>
        <v>1032.72</v>
      </c>
      <c r="I1054" s="11">
        <v>7435.58</v>
      </c>
      <c r="J1054" s="71">
        <f>ROUND(H1054*N$17*O$17,2)</f>
        <v>1071.68</v>
      </c>
      <c r="K1054" s="72">
        <f t="shared" si="146"/>
        <v>7716.1</v>
      </c>
      <c r="L1054" s="73"/>
    </row>
    <row r="1055" spans="1:12" s="74" customFormat="1" ht="31.5" x14ac:dyDescent="0.25">
      <c r="A1055" s="65" t="s">
        <v>2380</v>
      </c>
      <c r="B1055" s="66" t="s">
        <v>2256</v>
      </c>
      <c r="C1055" s="67" t="s">
        <v>477</v>
      </c>
      <c r="D1055" s="67" t="s">
        <v>2381</v>
      </c>
      <c r="E1055" s="68" t="s">
        <v>4572</v>
      </c>
      <c r="F1055" s="69" t="s">
        <v>448</v>
      </c>
      <c r="G1055" s="70">
        <v>72</v>
      </c>
      <c r="H1055" s="71">
        <f t="shared" si="144"/>
        <v>158.19</v>
      </c>
      <c r="I1055" s="11">
        <v>11389.68</v>
      </c>
      <c r="J1055" s="71">
        <f>ROUND(H1055*N$17*O$17,2)</f>
        <v>164.16</v>
      </c>
      <c r="K1055" s="72">
        <f t="shared" si="146"/>
        <v>11819.52</v>
      </c>
      <c r="L1055" s="73"/>
    </row>
    <row r="1056" spans="1:12" customFormat="1" ht="31.5" x14ac:dyDescent="0.25">
      <c r="A1056" s="6" t="s">
        <v>2382</v>
      </c>
      <c r="B1056" s="63" t="s">
        <v>2256</v>
      </c>
      <c r="C1056" s="7" t="s">
        <v>479</v>
      </c>
      <c r="D1056" s="7" t="s">
        <v>2339</v>
      </c>
      <c r="E1056" s="8" t="s">
        <v>2340</v>
      </c>
      <c r="F1056" s="47" t="s">
        <v>448</v>
      </c>
      <c r="G1056" s="17">
        <v>72</v>
      </c>
      <c r="H1056" s="10">
        <f t="shared" si="144"/>
        <v>390.26</v>
      </c>
      <c r="I1056" s="11">
        <v>28098.66</v>
      </c>
      <c r="J1056" s="10">
        <f t="shared" si="145"/>
        <v>409.44</v>
      </c>
      <c r="K1056" s="11">
        <f t="shared" si="146"/>
        <v>29479.68</v>
      </c>
      <c r="L1056" s="34"/>
    </row>
    <row r="1057" spans="1:12" s="74" customFormat="1" ht="47.25" x14ac:dyDescent="0.25">
      <c r="A1057" s="65" t="s">
        <v>2383</v>
      </c>
      <c r="B1057" s="66" t="s">
        <v>2256</v>
      </c>
      <c r="C1057" s="67" t="s">
        <v>481</v>
      </c>
      <c r="D1057" s="67" t="s">
        <v>2342</v>
      </c>
      <c r="E1057" s="68" t="s">
        <v>4562</v>
      </c>
      <c r="F1057" s="69" t="s">
        <v>448</v>
      </c>
      <c r="G1057" s="70">
        <v>72</v>
      </c>
      <c r="H1057" s="71">
        <f t="shared" si="144"/>
        <v>2052.84</v>
      </c>
      <c r="I1057" s="11">
        <v>147804.13</v>
      </c>
      <c r="J1057" s="71">
        <f>ROUND(H1057*N$17*O$17,2)</f>
        <v>2130.2800000000002</v>
      </c>
      <c r="K1057" s="72">
        <f t="shared" si="146"/>
        <v>153380.16</v>
      </c>
      <c r="L1057" s="73"/>
    </row>
    <row r="1058" spans="1:12" customFormat="1" ht="15" customHeight="1" x14ac:dyDescent="0.25">
      <c r="A1058" s="4"/>
      <c r="B1058" s="64"/>
      <c r="C1058" s="265" t="s">
        <v>2384</v>
      </c>
      <c r="D1058" s="266"/>
      <c r="E1058" s="267"/>
      <c r="F1058" s="5"/>
      <c r="G1058" s="5"/>
      <c r="H1058" s="5"/>
      <c r="I1058" s="98"/>
      <c r="J1058" s="5"/>
      <c r="K1058" s="5"/>
      <c r="L1058" s="34"/>
    </row>
    <row r="1059" spans="1:12" customFormat="1" ht="31.5" x14ac:dyDescent="0.25">
      <c r="A1059" s="6" t="s">
        <v>2385</v>
      </c>
      <c r="B1059" s="63" t="s">
        <v>2256</v>
      </c>
      <c r="C1059" s="7" t="s">
        <v>486</v>
      </c>
      <c r="D1059" s="7" t="s">
        <v>2289</v>
      </c>
      <c r="E1059" s="8" t="s">
        <v>2290</v>
      </c>
      <c r="F1059" s="47" t="s">
        <v>448</v>
      </c>
      <c r="G1059" s="17">
        <v>18</v>
      </c>
      <c r="H1059" s="10">
        <f t="shared" si="144"/>
        <v>2541.06</v>
      </c>
      <c r="I1059" s="11">
        <v>45738.99</v>
      </c>
      <c r="J1059" s="10">
        <f t="shared" si="145"/>
        <v>2665.93</v>
      </c>
      <c r="K1059" s="11">
        <f t="shared" si="146"/>
        <v>47986.74</v>
      </c>
      <c r="L1059" s="34"/>
    </row>
    <row r="1060" spans="1:12" s="74" customFormat="1" ht="31.5" x14ac:dyDescent="0.25">
      <c r="A1060" s="65" t="s">
        <v>2386</v>
      </c>
      <c r="B1060" s="66" t="s">
        <v>2256</v>
      </c>
      <c r="C1060" s="67" t="s">
        <v>490</v>
      </c>
      <c r="D1060" s="67" t="s">
        <v>2365</v>
      </c>
      <c r="E1060" s="68" t="s">
        <v>4569</v>
      </c>
      <c r="F1060" s="69" t="s">
        <v>448</v>
      </c>
      <c r="G1060" s="70">
        <v>18</v>
      </c>
      <c r="H1060" s="71">
        <f t="shared" si="144"/>
        <v>1296.53</v>
      </c>
      <c r="I1060" s="11">
        <v>23337.54</v>
      </c>
      <c r="J1060" s="71">
        <f>ROUND(H1060*N$17*O$17,2)</f>
        <v>1345.44</v>
      </c>
      <c r="K1060" s="72">
        <f t="shared" si="146"/>
        <v>24217.919999999998</v>
      </c>
      <c r="L1060" s="73"/>
    </row>
    <row r="1061" spans="1:12" customFormat="1" ht="15.75" x14ac:dyDescent="0.25">
      <c r="A1061" s="6" t="s">
        <v>2387</v>
      </c>
      <c r="B1061" s="63" t="s">
        <v>2256</v>
      </c>
      <c r="C1061" s="7" t="s">
        <v>495</v>
      </c>
      <c r="D1061" s="7" t="s">
        <v>2266</v>
      </c>
      <c r="E1061" s="8" t="s">
        <v>2267</v>
      </c>
      <c r="F1061" s="47" t="s">
        <v>448</v>
      </c>
      <c r="G1061" s="17">
        <v>18</v>
      </c>
      <c r="H1061" s="10">
        <f t="shared" si="144"/>
        <v>1361.51</v>
      </c>
      <c r="I1061" s="11">
        <v>24507.09</v>
      </c>
      <c r="J1061" s="10">
        <f t="shared" si="145"/>
        <v>1428.42</v>
      </c>
      <c r="K1061" s="11">
        <f t="shared" si="146"/>
        <v>25711.56</v>
      </c>
      <c r="L1061" s="34"/>
    </row>
    <row r="1062" spans="1:12" s="74" customFormat="1" ht="15.75" x14ac:dyDescent="0.25">
      <c r="A1062" s="65" t="s">
        <v>2388</v>
      </c>
      <c r="B1062" s="66" t="s">
        <v>2256</v>
      </c>
      <c r="C1062" s="67" t="s">
        <v>497</v>
      </c>
      <c r="D1062" s="67" t="s">
        <v>2329</v>
      </c>
      <c r="E1062" s="68" t="s">
        <v>4559</v>
      </c>
      <c r="F1062" s="69" t="s">
        <v>1516</v>
      </c>
      <c r="G1062" s="76">
        <v>1.8</v>
      </c>
      <c r="H1062" s="71">
        <f t="shared" si="144"/>
        <v>1032.72</v>
      </c>
      <c r="I1062" s="11">
        <v>1858.9</v>
      </c>
      <c r="J1062" s="71">
        <f>ROUND(H1062*N$17*O$17,2)</f>
        <v>1071.68</v>
      </c>
      <c r="K1062" s="72">
        <f t="shared" si="146"/>
        <v>1929.02</v>
      </c>
      <c r="L1062" s="73"/>
    </row>
    <row r="1063" spans="1:12" customFormat="1" ht="15.75" x14ac:dyDescent="0.25">
      <c r="A1063" s="6" t="s">
        <v>2389</v>
      </c>
      <c r="B1063" s="63" t="s">
        <v>2256</v>
      </c>
      <c r="C1063" s="7" t="s">
        <v>503</v>
      </c>
      <c r="D1063" s="7" t="s">
        <v>2266</v>
      </c>
      <c r="E1063" s="8" t="s">
        <v>2267</v>
      </c>
      <c r="F1063" s="47" t="s">
        <v>448</v>
      </c>
      <c r="G1063" s="17">
        <v>108</v>
      </c>
      <c r="H1063" s="10">
        <f t="shared" si="144"/>
        <v>1361.51</v>
      </c>
      <c r="I1063" s="11">
        <v>147042.54999999999</v>
      </c>
      <c r="J1063" s="10">
        <f t="shared" si="145"/>
        <v>1428.42</v>
      </c>
      <c r="K1063" s="11">
        <f t="shared" si="146"/>
        <v>154269.35999999999</v>
      </c>
      <c r="L1063" s="34"/>
    </row>
    <row r="1064" spans="1:12" s="74" customFormat="1" ht="31.5" x14ac:dyDescent="0.25">
      <c r="A1064" s="65" t="s">
        <v>2390</v>
      </c>
      <c r="B1064" s="66" t="s">
        <v>2256</v>
      </c>
      <c r="C1064" s="67" t="s">
        <v>2391</v>
      </c>
      <c r="D1064" s="67" t="s">
        <v>2274</v>
      </c>
      <c r="E1064" s="68" t="s">
        <v>4542</v>
      </c>
      <c r="F1064" s="69" t="s">
        <v>448</v>
      </c>
      <c r="G1064" s="70">
        <v>18</v>
      </c>
      <c r="H1064" s="71">
        <f t="shared" si="144"/>
        <v>167.77</v>
      </c>
      <c r="I1064" s="11">
        <v>3019.86</v>
      </c>
      <c r="J1064" s="71">
        <f>ROUND(H1064*N$17*O$17,2)</f>
        <v>174.1</v>
      </c>
      <c r="K1064" s="72">
        <f t="shared" si="146"/>
        <v>3133.8</v>
      </c>
      <c r="L1064" s="73"/>
    </row>
    <row r="1065" spans="1:12" s="74" customFormat="1" ht="31.5" x14ac:dyDescent="0.25">
      <c r="A1065" s="65" t="s">
        <v>2392</v>
      </c>
      <c r="B1065" s="66" t="s">
        <v>2256</v>
      </c>
      <c r="C1065" s="67" t="s">
        <v>2393</v>
      </c>
      <c r="D1065" s="67" t="s">
        <v>2394</v>
      </c>
      <c r="E1065" s="68" t="s">
        <v>4573</v>
      </c>
      <c r="F1065" s="69" t="s">
        <v>448</v>
      </c>
      <c r="G1065" s="70">
        <v>18</v>
      </c>
      <c r="H1065" s="71">
        <f t="shared" si="144"/>
        <v>81.87</v>
      </c>
      <c r="I1065" s="11">
        <v>1473.64</v>
      </c>
      <c r="J1065" s="71">
        <f>ROUND(H1065*N$17*O$17,2)</f>
        <v>84.96</v>
      </c>
      <c r="K1065" s="72">
        <f t="shared" si="146"/>
        <v>1529.28</v>
      </c>
      <c r="L1065" s="73"/>
    </row>
    <row r="1066" spans="1:12" s="74" customFormat="1" ht="31.5" x14ac:dyDescent="0.25">
      <c r="A1066" s="65" t="s">
        <v>2395</v>
      </c>
      <c r="B1066" s="66" t="s">
        <v>2256</v>
      </c>
      <c r="C1066" s="67" t="s">
        <v>2396</v>
      </c>
      <c r="D1066" s="67" t="s">
        <v>2357</v>
      </c>
      <c r="E1066" s="68" t="s">
        <v>4566</v>
      </c>
      <c r="F1066" s="69" t="s">
        <v>448</v>
      </c>
      <c r="G1066" s="70">
        <v>72</v>
      </c>
      <c r="H1066" s="71">
        <f t="shared" si="144"/>
        <v>1129.82</v>
      </c>
      <c r="I1066" s="11">
        <v>81347.039999999994</v>
      </c>
      <c r="J1066" s="71">
        <f>ROUND(H1066*N$17*O$17,2)</f>
        <v>1172.44</v>
      </c>
      <c r="K1066" s="72">
        <f t="shared" si="146"/>
        <v>84415.679999999993</v>
      </c>
      <c r="L1066" s="73"/>
    </row>
    <row r="1067" spans="1:12" customFormat="1" ht="15" customHeight="1" x14ac:dyDescent="0.25">
      <c r="A1067" s="4"/>
      <c r="B1067" s="64"/>
      <c r="C1067" s="265" t="s">
        <v>2397</v>
      </c>
      <c r="D1067" s="266"/>
      <c r="E1067" s="267"/>
      <c r="F1067" s="5"/>
      <c r="G1067" s="5"/>
      <c r="H1067" s="5"/>
      <c r="I1067" s="98"/>
      <c r="J1067" s="5"/>
      <c r="K1067" s="5"/>
      <c r="L1067" s="34"/>
    </row>
    <row r="1068" spans="1:12" customFormat="1" ht="31.5" x14ac:dyDescent="0.25">
      <c r="A1068" s="6" t="s">
        <v>2398</v>
      </c>
      <c r="B1068" s="63" t="s">
        <v>2256</v>
      </c>
      <c r="C1068" s="7" t="s">
        <v>507</v>
      </c>
      <c r="D1068" s="7" t="s">
        <v>2289</v>
      </c>
      <c r="E1068" s="8" t="s">
        <v>2290</v>
      </c>
      <c r="F1068" s="47" t="s">
        <v>448</v>
      </c>
      <c r="G1068" s="17">
        <v>54</v>
      </c>
      <c r="H1068" s="10">
        <f t="shared" si="144"/>
        <v>2541.06</v>
      </c>
      <c r="I1068" s="11">
        <v>137216.98000000001</v>
      </c>
      <c r="J1068" s="10">
        <f t="shared" si="145"/>
        <v>2665.93</v>
      </c>
      <c r="K1068" s="11">
        <f t="shared" si="146"/>
        <v>143960.22</v>
      </c>
      <c r="L1068" s="34"/>
    </row>
    <row r="1069" spans="1:12" s="74" customFormat="1" ht="31.5" x14ac:dyDescent="0.25">
      <c r="A1069" s="65" t="s">
        <v>2399</v>
      </c>
      <c r="B1069" s="66" t="s">
        <v>2256</v>
      </c>
      <c r="C1069" s="67" t="s">
        <v>2182</v>
      </c>
      <c r="D1069" s="67" t="s">
        <v>2365</v>
      </c>
      <c r="E1069" s="68" t="s">
        <v>4569</v>
      </c>
      <c r="F1069" s="69" t="s">
        <v>448</v>
      </c>
      <c r="G1069" s="70">
        <v>54</v>
      </c>
      <c r="H1069" s="71">
        <f t="shared" si="144"/>
        <v>1296.53</v>
      </c>
      <c r="I1069" s="11">
        <v>70012.62</v>
      </c>
      <c r="J1069" s="71">
        <f>ROUND(H1069*N$17*O$17,2)</f>
        <v>1345.44</v>
      </c>
      <c r="K1069" s="72">
        <f t="shared" si="146"/>
        <v>72653.759999999995</v>
      </c>
      <c r="L1069" s="73"/>
    </row>
    <row r="1070" spans="1:12" customFormat="1" ht="15.75" x14ac:dyDescent="0.25">
      <c r="A1070" s="6" t="s">
        <v>2400</v>
      </c>
      <c r="B1070" s="63" t="s">
        <v>2256</v>
      </c>
      <c r="C1070" s="7" t="s">
        <v>512</v>
      </c>
      <c r="D1070" s="7" t="s">
        <v>2266</v>
      </c>
      <c r="E1070" s="8" t="s">
        <v>2267</v>
      </c>
      <c r="F1070" s="47" t="s">
        <v>448</v>
      </c>
      <c r="G1070" s="17">
        <v>54</v>
      </c>
      <c r="H1070" s="10">
        <f t="shared" si="144"/>
        <v>1361.51</v>
      </c>
      <c r="I1070" s="11">
        <v>73521.289999999994</v>
      </c>
      <c r="J1070" s="10">
        <f t="shared" si="145"/>
        <v>1428.42</v>
      </c>
      <c r="K1070" s="11">
        <f t="shared" si="146"/>
        <v>77134.679999999993</v>
      </c>
      <c r="L1070" s="34"/>
    </row>
    <row r="1071" spans="1:12" s="74" customFormat="1" ht="15.75" x14ac:dyDescent="0.25">
      <c r="A1071" s="65" t="s">
        <v>2401</v>
      </c>
      <c r="B1071" s="66" t="s">
        <v>2256</v>
      </c>
      <c r="C1071" s="67" t="s">
        <v>516</v>
      </c>
      <c r="D1071" s="67" t="s">
        <v>2329</v>
      </c>
      <c r="E1071" s="68" t="s">
        <v>4559</v>
      </c>
      <c r="F1071" s="69" t="s">
        <v>1516</v>
      </c>
      <c r="G1071" s="76">
        <v>5.4</v>
      </c>
      <c r="H1071" s="71">
        <f t="shared" si="144"/>
        <v>1032.72</v>
      </c>
      <c r="I1071" s="11">
        <v>5576.69</v>
      </c>
      <c r="J1071" s="71">
        <f>ROUND(H1071*N$17*O$17,2)</f>
        <v>1071.68</v>
      </c>
      <c r="K1071" s="72">
        <f t="shared" si="146"/>
        <v>5787.07</v>
      </c>
      <c r="L1071" s="73"/>
    </row>
    <row r="1072" spans="1:12" customFormat="1" ht="15.75" x14ac:dyDescent="0.25">
      <c r="A1072" s="6" t="s">
        <v>2402</v>
      </c>
      <c r="B1072" s="63" t="s">
        <v>2256</v>
      </c>
      <c r="C1072" s="7" t="s">
        <v>523</v>
      </c>
      <c r="D1072" s="7" t="s">
        <v>2266</v>
      </c>
      <c r="E1072" s="8" t="s">
        <v>2267</v>
      </c>
      <c r="F1072" s="47" t="s">
        <v>448</v>
      </c>
      <c r="G1072" s="17">
        <v>378</v>
      </c>
      <c r="H1072" s="10">
        <f t="shared" si="144"/>
        <v>1361.51</v>
      </c>
      <c r="I1072" s="11">
        <v>514648.97</v>
      </c>
      <c r="J1072" s="10">
        <f t="shared" si="145"/>
        <v>1428.42</v>
      </c>
      <c r="K1072" s="11">
        <f t="shared" si="146"/>
        <v>539942.76</v>
      </c>
      <c r="L1072" s="34"/>
    </row>
    <row r="1073" spans="1:12" s="74" customFormat="1" ht="31.5" x14ac:dyDescent="0.25">
      <c r="A1073" s="65" t="s">
        <v>2403</v>
      </c>
      <c r="B1073" s="66" t="s">
        <v>2256</v>
      </c>
      <c r="C1073" s="67" t="s">
        <v>527</v>
      </c>
      <c r="D1073" s="67" t="s">
        <v>2274</v>
      </c>
      <c r="E1073" s="68" t="s">
        <v>4542</v>
      </c>
      <c r="F1073" s="69" t="s">
        <v>448</v>
      </c>
      <c r="G1073" s="70">
        <v>54</v>
      </c>
      <c r="H1073" s="71">
        <f t="shared" si="144"/>
        <v>167.77</v>
      </c>
      <c r="I1073" s="11">
        <v>9059.58</v>
      </c>
      <c r="J1073" s="71">
        <f>ROUND(H1073*N$17*O$17,2)</f>
        <v>174.1</v>
      </c>
      <c r="K1073" s="72">
        <f t="shared" si="146"/>
        <v>9401.4</v>
      </c>
      <c r="L1073" s="73"/>
    </row>
    <row r="1074" spans="1:12" s="74" customFormat="1" ht="31.5" x14ac:dyDescent="0.25">
      <c r="A1074" s="65" t="s">
        <v>2404</v>
      </c>
      <c r="B1074" s="66" t="s">
        <v>2256</v>
      </c>
      <c r="C1074" s="67" t="s">
        <v>531</v>
      </c>
      <c r="D1074" s="67" t="s">
        <v>2394</v>
      </c>
      <c r="E1074" s="68" t="s">
        <v>4573</v>
      </c>
      <c r="F1074" s="69" t="s">
        <v>448</v>
      </c>
      <c r="G1074" s="70">
        <v>54</v>
      </c>
      <c r="H1074" s="71">
        <f t="shared" si="144"/>
        <v>81.87</v>
      </c>
      <c r="I1074" s="11">
        <v>4420.92</v>
      </c>
      <c r="J1074" s="71">
        <f>ROUND(H1074*N$17*O$17,2)</f>
        <v>84.96</v>
      </c>
      <c r="K1074" s="72">
        <f t="shared" si="146"/>
        <v>4587.84</v>
      </c>
      <c r="L1074" s="73"/>
    </row>
    <row r="1075" spans="1:12" s="74" customFormat="1" ht="31.5" x14ac:dyDescent="0.25">
      <c r="A1075" s="65" t="s">
        <v>2405</v>
      </c>
      <c r="B1075" s="66" t="s">
        <v>2256</v>
      </c>
      <c r="C1075" s="67" t="s">
        <v>2406</v>
      </c>
      <c r="D1075" s="67" t="s">
        <v>2357</v>
      </c>
      <c r="E1075" s="68" t="s">
        <v>4566</v>
      </c>
      <c r="F1075" s="69" t="s">
        <v>448</v>
      </c>
      <c r="G1075" s="70">
        <v>270</v>
      </c>
      <c r="H1075" s="71">
        <f t="shared" si="144"/>
        <v>1129.82</v>
      </c>
      <c r="I1075" s="11">
        <v>305051.40000000002</v>
      </c>
      <c r="J1075" s="71">
        <f>ROUND(H1075*N$17*O$17,2)</f>
        <v>1172.44</v>
      </c>
      <c r="K1075" s="72">
        <f t="shared" si="146"/>
        <v>316558.8</v>
      </c>
      <c r="L1075" s="73"/>
    </row>
    <row r="1076" spans="1:12" customFormat="1" ht="15" customHeight="1" x14ac:dyDescent="0.25">
      <c r="A1076" s="4"/>
      <c r="B1076" s="64"/>
      <c r="C1076" s="265" t="s">
        <v>2407</v>
      </c>
      <c r="D1076" s="266"/>
      <c r="E1076" s="267"/>
      <c r="F1076" s="5"/>
      <c r="G1076" s="5"/>
      <c r="H1076" s="5"/>
      <c r="I1076" s="98"/>
      <c r="J1076" s="5"/>
      <c r="K1076" s="5"/>
      <c r="L1076" s="34"/>
    </row>
    <row r="1077" spans="1:12" customFormat="1" ht="15.75" x14ac:dyDescent="0.25">
      <c r="A1077" s="6" t="s">
        <v>2408</v>
      </c>
      <c r="B1077" s="63" t="s">
        <v>2256</v>
      </c>
      <c r="C1077" s="7" t="s">
        <v>536</v>
      </c>
      <c r="D1077" s="7" t="s">
        <v>2409</v>
      </c>
      <c r="E1077" s="8" t="s">
        <v>2410</v>
      </c>
      <c r="F1077" s="47" t="s">
        <v>448</v>
      </c>
      <c r="G1077" s="17">
        <v>1</v>
      </c>
      <c r="H1077" s="10">
        <f t="shared" si="144"/>
        <v>1457.42</v>
      </c>
      <c r="I1077" s="11">
        <v>1457.42</v>
      </c>
      <c r="J1077" s="10">
        <f t="shared" si="145"/>
        <v>1529.04</v>
      </c>
      <c r="K1077" s="11">
        <f t="shared" si="146"/>
        <v>1529.04</v>
      </c>
      <c r="L1077" s="34"/>
    </row>
    <row r="1078" spans="1:12" s="74" customFormat="1" ht="31.5" x14ac:dyDescent="0.25">
      <c r="A1078" s="65" t="s">
        <v>2411</v>
      </c>
      <c r="B1078" s="66" t="s">
        <v>2256</v>
      </c>
      <c r="C1078" s="67" t="s">
        <v>538</v>
      </c>
      <c r="D1078" s="67" t="s">
        <v>2412</v>
      </c>
      <c r="E1078" s="68" t="s">
        <v>4574</v>
      </c>
      <c r="F1078" s="69" t="s">
        <v>448</v>
      </c>
      <c r="G1078" s="70">
        <v>1</v>
      </c>
      <c r="H1078" s="71">
        <f t="shared" si="144"/>
        <v>1319.32</v>
      </c>
      <c r="I1078" s="11">
        <v>1319.32</v>
      </c>
      <c r="J1078" s="71">
        <f>ROUND(H1078*N$17*O$17,2)</f>
        <v>1369.09</v>
      </c>
      <c r="K1078" s="72">
        <f t="shared" si="146"/>
        <v>1369.09</v>
      </c>
      <c r="L1078" s="73"/>
    </row>
    <row r="1079" spans="1:12" customFormat="1" ht="15" customHeight="1" x14ac:dyDescent="0.25">
      <c r="A1079" s="4"/>
      <c r="B1079" s="64"/>
      <c r="C1079" s="265" t="s">
        <v>2413</v>
      </c>
      <c r="D1079" s="266"/>
      <c r="E1079" s="267"/>
      <c r="F1079" s="5"/>
      <c r="G1079" s="5"/>
      <c r="H1079" s="5"/>
      <c r="I1079" s="98"/>
      <c r="J1079" s="5"/>
      <c r="K1079" s="5"/>
      <c r="L1079" s="34"/>
    </row>
    <row r="1080" spans="1:12" customFormat="1" ht="31.5" x14ac:dyDescent="0.25">
      <c r="A1080" s="6" t="s">
        <v>2414</v>
      </c>
      <c r="B1080" s="63" t="s">
        <v>2256</v>
      </c>
      <c r="C1080" s="7" t="s">
        <v>549</v>
      </c>
      <c r="D1080" s="7" t="s">
        <v>2313</v>
      </c>
      <c r="E1080" s="8" t="s">
        <v>2314</v>
      </c>
      <c r="F1080" s="47" t="s">
        <v>448</v>
      </c>
      <c r="G1080" s="17">
        <v>2</v>
      </c>
      <c r="H1080" s="10">
        <f t="shared" si="144"/>
        <v>900.11</v>
      </c>
      <c r="I1080" s="11">
        <v>1800.22</v>
      </c>
      <c r="J1080" s="10">
        <f t="shared" si="145"/>
        <v>944.34</v>
      </c>
      <c r="K1080" s="11">
        <f t="shared" si="146"/>
        <v>1888.68</v>
      </c>
      <c r="L1080" s="34"/>
    </row>
    <row r="1081" spans="1:12" s="74" customFormat="1" ht="47.25" x14ac:dyDescent="0.25">
      <c r="A1081" s="65" t="s">
        <v>2415</v>
      </c>
      <c r="B1081" s="66" t="s">
        <v>2256</v>
      </c>
      <c r="C1081" s="67" t="s">
        <v>551</v>
      </c>
      <c r="D1081" s="67" t="s">
        <v>2316</v>
      </c>
      <c r="E1081" s="68" t="s">
        <v>4554</v>
      </c>
      <c r="F1081" s="69" t="s">
        <v>448</v>
      </c>
      <c r="G1081" s="70">
        <v>2</v>
      </c>
      <c r="H1081" s="71">
        <f t="shared" si="144"/>
        <v>7248.32</v>
      </c>
      <c r="I1081" s="11">
        <v>14496.64</v>
      </c>
      <c r="J1081" s="71">
        <f>ROUND(H1081*N$17*O$17,2)</f>
        <v>7521.77</v>
      </c>
      <c r="K1081" s="72">
        <f t="shared" si="146"/>
        <v>15043.54</v>
      </c>
      <c r="L1081" s="73"/>
    </row>
    <row r="1082" spans="1:12" customFormat="1" ht="15.75" x14ac:dyDescent="0.25">
      <c r="A1082" s="6" t="s">
        <v>2416</v>
      </c>
      <c r="B1082" s="63" t="s">
        <v>2256</v>
      </c>
      <c r="C1082" s="7" t="s">
        <v>558</v>
      </c>
      <c r="D1082" s="7" t="s">
        <v>2417</v>
      </c>
      <c r="E1082" s="8" t="s">
        <v>2418</v>
      </c>
      <c r="F1082" s="47" t="s">
        <v>1019</v>
      </c>
      <c r="G1082" s="17">
        <v>6</v>
      </c>
      <c r="H1082" s="10">
        <f t="shared" si="144"/>
        <v>83411.13</v>
      </c>
      <c r="I1082" s="11">
        <v>500466.8</v>
      </c>
      <c r="J1082" s="10">
        <f t="shared" si="145"/>
        <v>87509.99</v>
      </c>
      <c r="K1082" s="11">
        <f t="shared" si="146"/>
        <v>525059.93999999994</v>
      </c>
      <c r="L1082" s="34"/>
    </row>
    <row r="1083" spans="1:12" s="74" customFormat="1" ht="15.75" x14ac:dyDescent="0.25">
      <c r="A1083" s="65" t="s">
        <v>2419</v>
      </c>
      <c r="B1083" s="66" t="s">
        <v>2256</v>
      </c>
      <c r="C1083" s="67" t="s">
        <v>2196</v>
      </c>
      <c r="D1083" s="67" t="s">
        <v>2420</v>
      </c>
      <c r="E1083" s="68" t="s">
        <v>4575</v>
      </c>
      <c r="F1083" s="69" t="s">
        <v>448</v>
      </c>
      <c r="G1083" s="70">
        <v>6</v>
      </c>
      <c r="H1083" s="71">
        <f t="shared" si="144"/>
        <v>678.98</v>
      </c>
      <c r="I1083" s="11">
        <v>4073.85</v>
      </c>
      <c r="J1083" s="71">
        <f>ROUND(H1083*N$17*O$17,2)</f>
        <v>704.59</v>
      </c>
      <c r="K1083" s="72">
        <f t="shared" si="146"/>
        <v>4227.54</v>
      </c>
      <c r="L1083" s="73"/>
    </row>
    <row r="1084" spans="1:12" customFormat="1" ht="31.5" x14ac:dyDescent="0.25">
      <c r="A1084" s="6" t="s">
        <v>2421</v>
      </c>
      <c r="B1084" s="63" t="s">
        <v>2256</v>
      </c>
      <c r="C1084" s="7" t="s">
        <v>562</v>
      </c>
      <c r="D1084" s="7" t="s">
        <v>2422</v>
      </c>
      <c r="E1084" s="8" t="s">
        <v>2423</v>
      </c>
      <c r="F1084" s="47" t="s">
        <v>2424</v>
      </c>
      <c r="G1084" s="17">
        <v>2</v>
      </c>
      <c r="H1084" s="10">
        <f t="shared" si="144"/>
        <v>3198.17</v>
      </c>
      <c r="I1084" s="11">
        <v>6396.34</v>
      </c>
      <c r="J1084" s="10">
        <f t="shared" si="145"/>
        <v>3355.33</v>
      </c>
      <c r="K1084" s="11">
        <f t="shared" si="146"/>
        <v>6710.66</v>
      </c>
      <c r="L1084" s="34"/>
    </row>
    <row r="1085" spans="1:12" s="78" customFormat="1" ht="15.75" x14ac:dyDescent="0.25">
      <c r="A1085" s="6" t="s">
        <v>2425</v>
      </c>
      <c r="B1085" s="63" t="s">
        <v>2256</v>
      </c>
      <c r="C1085" s="7" t="s">
        <v>566</v>
      </c>
      <c r="D1085" s="7" t="s">
        <v>2426</v>
      </c>
      <c r="E1085" s="8" t="s">
        <v>2427</v>
      </c>
      <c r="F1085" s="47" t="s">
        <v>448</v>
      </c>
      <c r="G1085" s="17">
        <v>2</v>
      </c>
      <c r="H1085" s="10">
        <f t="shared" si="144"/>
        <v>394.97</v>
      </c>
      <c r="I1085" s="11">
        <v>789.94</v>
      </c>
      <c r="J1085" s="10">
        <f t="shared" si="145"/>
        <v>414.38</v>
      </c>
      <c r="K1085" s="11">
        <f t="shared" si="146"/>
        <v>828.76</v>
      </c>
      <c r="L1085" s="34"/>
    </row>
    <row r="1086" spans="1:12" customFormat="1" ht="21.75" customHeight="1" x14ac:dyDescent="0.25">
      <c r="A1086" s="18" t="s">
        <v>324</v>
      </c>
      <c r="B1086" s="261"/>
      <c r="C1086" s="261"/>
      <c r="D1086" s="261"/>
      <c r="E1086" s="19" t="s">
        <v>2428</v>
      </c>
      <c r="F1086" s="20"/>
      <c r="G1086" s="21"/>
      <c r="H1086" s="22"/>
      <c r="I1086" s="11"/>
      <c r="J1086" s="22"/>
      <c r="K1086" s="22"/>
      <c r="L1086" s="34"/>
    </row>
    <row r="1087" spans="1:12" customFormat="1" ht="15.75" x14ac:dyDescent="0.25">
      <c r="A1087" s="4"/>
      <c r="B1087" s="64"/>
      <c r="C1087" s="5" t="s">
        <v>2429</v>
      </c>
      <c r="D1087" s="5"/>
      <c r="E1087" s="5"/>
      <c r="F1087" s="5"/>
      <c r="G1087" s="5"/>
      <c r="H1087" s="5"/>
      <c r="I1087" s="98"/>
      <c r="J1087" s="5"/>
      <c r="K1087" s="5"/>
      <c r="L1087" s="34"/>
    </row>
    <row r="1088" spans="1:12" customFormat="1" ht="15.75" x14ac:dyDescent="0.25">
      <c r="A1088" s="6" t="s">
        <v>328</v>
      </c>
      <c r="B1088" s="63" t="s">
        <v>2256</v>
      </c>
      <c r="C1088" s="7" t="s">
        <v>570</v>
      </c>
      <c r="D1088" s="7" t="s">
        <v>2430</v>
      </c>
      <c r="E1088" s="8" t="s">
        <v>2431</v>
      </c>
      <c r="F1088" s="47" t="s">
        <v>453</v>
      </c>
      <c r="G1088" s="16">
        <v>1.2</v>
      </c>
      <c r="H1088" s="10">
        <f t="shared" si="144"/>
        <v>17809.189999999999</v>
      </c>
      <c r="I1088" s="11">
        <v>21371.03</v>
      </c>
      <c r="J1088" s="10">
        <f t="shared" si="145"/>
        <v>18684.34</v>
      </c>
      <c r="K1088" s="11">
        <f t="shared" si="146"/>
        <v>22421.21</v>
      </c>
      <c r="L1088" s="34"/>
    </row>
    <row r="1089" spans="1:12" customFormat="1" ht="78.75" x14ac:dyDescent="0.25">
      <c r="A1089" s="6" t="s">
        <v>330</v>
      </c>
      <c r="B1089" s="63" t="s">
        <v>2256</v>
      </c>
      <c r="C1089" s="7" t="s">
        <v>572</v>
      </c>
      <c r="D1089" s="7" t="s">
        <v>2432</v>
      </c>
      <c r="E1089" s="8" t="s">
        <v>2433</v>
      </c>
      <c r="F1089" s="47" t="s">
        <v>2434</v>
      </c>
      <c r="G1089" s="12">
        <v>0.12239999999999999</v>
      </c>
      <c r="H1089" s="10">
        <f t="shared" si="144"/>
        <v>321428.19</v>
      </c>
      <c r="I1089" s="11">
        <v>39342.81</v>
      </c>
      <c r="J1089" s="10">
        <f t="shared" si="145"/>
        <v>337223.3</v>
      </c>
      <c r="K1089" s="11">
        <f t="shared" si="146"/>
        <v>41276.129999999997</v>
      </c>
      <c r="L1089" s="34"/>
    </row>
    <row r="1090" spans="1:12" customFormat="1" ht="47.25" x14ac:dyDescent="0.25">
      <c r="A1090" s="6" t="s">
        <v>332</v>
      </c>
      <c r="B1090" s="63" t="s">
        <v>2256</v>
      </c>
      <c r="C1090" s="7" t="s">
        <v>579</v>
      </c>
      <c r="D1090" s="7" t="s">
        <v>2435</v>
      </c>
      <c r="E1090" s="8" t="s">
        <v>2436</v>
      </c>
      <c r="F1090" s="47" t="s">
        <v>453</v>
      </c>
      <c r="G1090" s="16">
        <v>2.4</v>
      </c>
      <c r="H1090" s="10">
        <f t="shared" si="144"/>
        <v>50888.95</v>
      </c>
      <c r="I1090" s="11">
        <v>122133.49</v>
      </c>
      <c r="J1090" s="10">
        <f t="shared" si="145"/>
        <v>53389.65</v>
      </c>
      <c r="K1090" s="11">
        <f t="shared" si="146"/>
        <v>128135.16</v>
      </c>
      <c r="L1090" s="34"/>
    </row>
    <row r="1091" spans="1:12" customFormat="1" ht="78.75" x14ac:dyDescent="0.25">
      <c r="A1091" s="6" t="s">
        <v>333</v>
      </c>
      <c r="B1091" s="63" t="s">
        <v>2256</v>
      </c>
      <c r="C1091" s="7" t="s">
        <v>581</v>
      </c>
      <c r="D1091" s="7" t="s">
        <v>2432</v>
      </c>
      <c r="E1091" s="8" t="s">
        <v>2433</v>
      </c>
      <c r="F1091" s="47" t="s">
        <v>2434</v>
      </c>
      <c r="G1091" s="12">
        <v>0.24479999999999999</v>
      </c>
      <c r="H1091" s="10">
        <f t="shared" si="144"/>
        <v>321428.15000000002</v>
      </c>
      <c r="I1091" s="11">
        <v>78685.61</v>
      </c>
      <c r="J1091" s="10">
        <f t="shared" si="145"/>
        <v>337223.26</v>
      </c>
      <c r="K1091" s="11">
        <f t="shared" si="146"/>
        <v>82552.25</v>
      </c>
      <c r="L1091" s="34"/>
    </row>
    <row r="1092" spans="1:12" customFormat="1" ht="63" x14ac:dyDescent="0.25">
      <c r="A1092" s="6" t="s">
        <v>336</v>
      </c>
      <c r="B1092" s="63" t="s">
        <v>2256</v>
      </c>
      <c r="C1092" s="7" t="s">
        <v>589</v>
      </c>
      <c r="D1092" s="7" t="s">
        <v>2437</v>
      </c>
      <c r="E1092" s="8" t="s">
        <v>2438</v>
      </c>
      <c r="F1092" s="47" t="s">
        <v>453</v>
      </c>
      <c r="G1092" s="15">
        <v>7.65</v>
      </c>
      <c r="H1092" s="10">
        <f t="shared" si="144"/>
        <v>6454.28</v>
      </c>
      <c r="I1092" s="11">
        <v>49375.28</v>
      </c>
      <c r="J1092" s="10">
        <f t="shared" si="145"/>
        <v>6771.45</v>
      </c>
      <c r="K1092" s="11">
        <f t="shared" si="146"/>
        <v>51801.59</v>
      </c>
      <c r="L1092" s="34"/>
    </row>
    <row r="1093" spans="1:12" customFormat="1" ht="78.75" x14ac:dyDescent="0.25">
      <c r="A1093" s="6" t="s">
        <v>338</v>
      </c>
      <c r="B1093" s="63" t="s">
        <v>2256</v>
      </c>
      <c r="C1093" s="7" t="s">
        <v>591</v>
      </c>
      <c r="D1093" s="7" t="s">
        <v>2439</v>
      </c>
      <c r="E1093" s="8" t="s">
        <v>2440</v>
      </c>
      <c r="F1093" s="47" t="s">
        <v>2434</v>
      </c>
      <c r="G1093" s="12">
        <v>0.78029999999999999</v>
      </c>
      <c r="H1093" s="10">
        <f t="shared" si="144"/>
        <v>47499.71</v>
      </c>
      <c r="I1093" s="11">
        <v>37064.019999999997</v>
      </c>
      <c r="J1093" s="10">
        <f t="shared" si="145"/>
        <v>49833.87</v>
      </c>
      <c r="K1093" s="11">
        <f t="shared" si="146"/>
        <v>38885.370000000003</v>
      </c>
      <c r="L1093" s="34"/>
    </row>
    <row r="1094" spans="1:12" customFormat="1" ht="15.75" x14ac:dyDescent="0.25">
      <c r="A1094" s="6" t="s">
        <v>2441</v>
      </c>
      <c r="B1094" s="63" t="s">
        <v>2256</v>
      </c>
      <c r="C1094" s="7" t="s">
        <v>595</v>
      </c>
      <c r="D1094" s="7" t="s">
        <v>2430</v>
      </c>
      <c r="E1094" s="8" t="s">
        <v>2431</v>
      </c>
      <c r="F1094" s="47" t="s">
        <v>453</v>
      </c>
      <c r="G1094" s="15">
        <v>1.85</v>
      </c>
      <c r="H1094" s="10">
        <f t="shared" si="144"/>
        <v>17808.919999999998</v>
      </c>
      <c r="I1094" s="11">
        <v>32946.5</v>
      </c>
      <c r="J1094" s="10">
        <f t="shared" si="145"/>
        <v>18684.060000000001</v>
      </c>
      <c r="K1094" s="11">
        <f t="shared" si="146"/>
        <v>34565.51</v>
      </c>
      <c r="L1094" s="34"/>
    </row>
    <row r="1095" spans="1:12" customFormat="1" ht="78.75" x14ac:dyDescent="0.25">
      <c r="A1095" s="6" t="s">
        <v>2442</v>
      </c>
      <c r="B1095" s="63" t="s">
        <v>2256</v>
      </c>
      <c r="C1095" s="7" t="s">
        <v>599</v>
      </c>
      <c r="D1095" s="7" t="s">
        <v>2439</v>
      </c>
      <c r="E1095" s="8" t="s">
        <v>2440</v>
      </c>
      <c r="F1095" s="47" t="s">
        <v>2434</v>
      </c>
      <c r="G1095" s="12">
        <v>0.18870000000000001</v>
      </c>
      <c r="H1095" s="10">
        <f t="shared" si="144"/>
        <v>47499.68</v>
      </c>
      <c r="I1095" s="11">
        <v>8963.19</v>
      </c>
      <c r="J1095" s="10">
        <f t="shared" si="145"/>
        <v>49833.83</v>
      </c>
      <c r="K1095" s="11">
        <f t="shared" si="146"/>
        <v>9403.64</v>
      </c>
      <c r="L1095" s="34"/>
    </row>
    <row r="1096" spans="1:12" customFormat="1" ht="47.25" x14ac:dyDescent="0.25">
      <c r="A1096" s="6" t="s">
        <v>2443</v>
      </c>
      <c r="B1096" s="63" t="s">
        <v>2256</v>
      </c>
      <c r="C1096" s="7" t="s">
        <v>604</v>
      </c>
      <c r="D1096" s="7" t="s">
        <v>2435</v>
      </c>
      <c r="E1096" s="8" t="s">
        <v>2436</v>
      </c>
      <c r="F1096" s="47" t="s">
        <v>453</v>
      </c>
      <c r="G1096" s="16">
        <v>125.7</v>
      </c>
      <c r="H1096" s="10">
        <f t="shared" si="144"/>
        <v>50888.94</v>
      </c>
      <c r="I1096" s="11">
        <v>6396740.3499999996</v>
      </c>
      <c r="J1096" s="10">
        <f t="shared" si="145"/>
        <v>53389.64</v>
      </c>
      <c r="K1096" s="11">
        <f t="shared" si="146"/>
        <v>6711077.75</v>
      </c>
      <c r="L1096" s="34"/>
    </row>
    <row r="1097" spans="1:12" customFormat="1" ht="78.75" x14ac:dyDescent="0.25">
      <c r="A1097" s="6" t="s">
        <v>2444</v>
      </c>
      <c r="B1097" s="63" t="s">
        <v>2256</v>
      </c>
      <c r="C1097" s="7" t="s">
        <v>608</v>
      </c>
      <c r="D1097" s="7" t="s">
        <v>2439</v>
      </c>
      <c r="E1097" s="8" t="s">
        <v>2440</v>
      </c>
      <c r="F1097" s="47" t="s">
        <v>2434</v>
      </c>
      <c r="G1097" s="12">
        <v>12.821400000000001</v>
      </c>
      <c r="H1097" s="10">
        <f t="shared" si="144"/>
        <v>47499.74</v>
      </c>
      <c r="I1097" s="11">
        <v>609013.13</v>
      </c>
      <c r="J1097" s="10">
        <f t="shared" si="145"/>
        <v>49833.9</v>
      </c>
      <c r="K1097" s="11">
        <f t="shared" si="146"/>
        <v>638940.37</v>
      </c>
      <c r="L1097" s="34"/>
    </row>
    <row r="1098" spans="1:12" customFormat="1" ht="63" x14ac:dyDescent="0.25">
      <c r="A1098" s="6" t="s">
        <v>2445</v>
      </c>
      <c r="B1098" s="63" t="s">
        <v>2256</v>
      </c>
      <c r="C1098" s="7" t="s">
        <v>618</v>
      </c>
      <c r="D1098" s="7" t="s">
        <v>2437</v>
      </c>
      <c r="E1098" s="8" t="s">
        <v>2438</v>
      </c>
      <c r="F1098" s="47" t="s">
        <v>453</v>
      </c>
      <c r="G1098" s="16">
        <v>0.3</v>
      </c>
      <c r="H1098" s="10">
        <f t="shared" si="144"/>
        <v>6452</v>
      </c>
      <c r="I1098" s="11">
        <v>1935.6</v>
      </c>
      <c r="J1098" s="10">
        <f t="shared" si="145"/>
        <v>6769.05</v>
      </c>
      <c r="K1098" s="11">
        <f t="shared" si="146"/>
        <v>2030.72</v>
      </c>
      <c r="L1098" s="34"/>
    </row>
    <row r="1099" spans="1:12" customFormat="1" ht="78.75" x14ac:dyDescent="0.25">
      <c r="A1099" s="6" t="s">
        <v>2446</v>
      </c>
      <c r="B1099" s="63" t="s">
        <v>2256</v>
      </c>
      <c r="C1099" s="7" t="s">
        <v>620</v>
      </c>
      <c r="D1099" s="7" t="s">
        <v>2447</v>
      </c>
      <c r="E1099" s="8" t="s">
        <v>2448</v>
      </c>
      <c r="F1099" s="47" t="s">
        <v>2434</v>
      </c>
      <c r="G1099" s="12">
        <v>3.0599999999999999E-2</v>
      </c>
      <c r="H1099" s="10">
        <f t="shared" si="144"/>
        <v>101213.73</v>
      </c>
      <c r="I1099" s="11">
        <v>3097.14</v>
      </c>
      <c r="J1099" s="10">
        <f t="shared" si="145"/>
        <v>106187.41</v>
      </c>
      <c r="K1099" s="11">
        <f t="shared" si="146"/>
        <v>3249.33</v>
      </c>
      <c r="L1099" s="34"/>
    </row>
    <row r="1100" spans="1:12" customFormat="1" ht="15.75" x14ac:dyDescent="0.25">
      <c r="A1100" s="6" t="s">
        <v>2449</v>
      </c>
      <c r="B1100" s="63" t="s">
        <v>2256</v>
      </c>
      <c r="C1100" s="7" t="s">
        <v>623</v>
      </c>
      <c r="D1100" s="7" t="s">
        <v>2430</v>
      </c>
      <c r="E1100" s="8" t="s">
        <v>2431</v>
      </c>
      <c r="F1100" s="47" t="s">
        <v>453</v>
      </c>
      <c r="G1100" s="16">
        <v>0.1</v>
      </c>
      <c r="H1100" s="10">
        <f t="shared" si="144"/>
        <v>17805.7</v>
      </c>
      <c r="I1100" s="11">
        <v>1780.57</v>
      </c>
      <c r="J1100" s="10">
        <f t="shared" si="145"/>
        <v>18680.68</v>
      </c>
      <c r="K1100" s="11">
        <f t="shared" si="146"/>
        <v>1868.07</v>
      </c>
      <c r="L1100" s="34"/>
    </row>
    <row r="1101" spans="1:12" customFormat="1" ht="78.75" x14ac:dyDescent="0.25">
      <c r="A1101" s="6" t="s">
        <v>2450</v>
      </c>
      <c r="B1101" s="63" t="s">
        <v>2256</v>
      </c>
      <c r="C1101" s="7" t="s">
        <v>625</v>
      </c>
      <c r="D1101" s="7" t="s">
        <v>2451</v>
      </c>
      <c r="E1101" s="8" t="s">
        <v>2452</v>
      </c>
      <c r="F1101" s="47" t="s">
        <v>2434</v>
      </c>
      <c r="G1101" s="12">
        <v>1.0200000000000001E-2</v>
      </c>
      <c r="H1101" s="10">
        <f t="shared" si="144"/>
        <v>154600.98000000001</v>
      </c>
      <c r="I1101" s="11">
        <v>1576.93</v>
      </c>
      <c r="J1101" s="10">
        <f t="shared" si="145"/>
        <v>162198.14000000001</v>
      </c>
      <c r="K1101" s="11">
        <f t="shared" si="146"/>
        <v>1654.42</v>
      </c>
      <c r="L1101" s="34"/>
    </row>
    <row r="1102" spans="1:12" customFormat="1" ht="63" x14ac:dyDescent="0.25">
      <c r="A1102" s="6" t="s">
        <v>2453</v>
      </c>
      <c r="B1102" s="63" t="s">
        <v>2256</v>
      </c>
      <c r="C1102" s="7" t="s">
        <v>632</v>
      </c>
      <c r="D1102" s="7" t="s">
        <v>2437</v>
      </c>
      <c r="E1102" s="8" t="s">
        <v>2438</v>
      </c>
      <c r="F1102" s="47" t="s">
        <v>453</v>
      </c>
      <c r="G1102" s="15">
        <v>0.05</v>
      </c>
      <c r="H1102" s="10">
        <f t="shared" si="144"/>
        <v>6439.8</v>
      </c>
      <c r="I1102" s="11">
        <v>321.99</v>
      </c>
      <c r="J1102" s="10">
        <f t="shared" si="145"/>
        <v>6756.25</v>
      </c>
      <c r="K1102" s="11">
        <f t="shared" si="146"/>
        <v>337.81</v>
      </c>
      <c r="L1102" s="34"/>
    </row>
    <row r="1103" spans="1:12" customFormat="1" ht="78.75" x14ac:dyDescent="0.25">
      <c r="A1103" s="6" t="s">
        <v>2454</v>
      </c>
      <c r="B1103" s="63" t="s">
        <v>2256</v>
      </c>
      <c r="C1103" s="7" t="s">
        <v>2220</v>
      </c>
      <c r="D1103" s="7" t="s">
        <v>2451</v>
      </c>
      <c r="E1103" s="8" t="s">
        <v>2452</v>
      </c>
      <c r="F1103" s="47" t="s">
        <v>2434</v>
      </c>
      <c r="G1103" s="12">
        <v>5.1000000000000004E-3</v>
      </c>
      <c r="H1103" s="10">
        <f t="shared" si="144"/>
        <v>154600</v>
      </c>
      <c r="I1103" s="11">
        <v>788.46</v>
      </c>
      <c r="J1103" s="10">
        <f t="shared" si="145"/>
        <v>162197.10999999999</v>
      </c>
      <c r="K1103" s="11">
        <f t="shared" si="146"/>
        <v>827.21</v>
      </c>
      <c r="L1103" s="34"/>
    </row>
    <row r="1104" spans="1:12" customFormat="1" ht="63" x14ac:dyDescent="0.25">
      <c r="A1104" s="6" t="s">
        <v>2455</v>
      </c>
      <c r="B1104" s="63" t="s">
        <v>2256</v>
      </c>
      <c r="C1104" s="7" t="s">
        <v>636</v>
      </c>
      <c r="D1104" s="7" t="s">
        <v>2456</v>
      </c>
      <c r="E1104" s="8" t="s">
        <v>2457</v>
      </c>
      <c r="F1104" s="47" t="s">
        <v>453</v>
      </c>
      <c r="G1104" s="16">
        <v>11.7</v>
      </c>
      <c r="H1104" s="10">
        <f t="shared" ref="H1104:H1167" si="147">ROUND(I1104/G1104,2)</f>
        <v>5332.57</v>
      </c>
      <c r="I1104" s="11">
        <v>62391.02</v>
      </c>
      <c r="J1104" s="10">
        <f t="shared" ref="J1104:J1167" si="148">ROUND(H1104*M$17*N$17*O$17,2)</f>
        <v>5594.61</v>
      </c>
      <c r="K1104" s="11">
        <f t="shared" ref="K1104:K1167" si="149">ROUND(J1104*G1104,2)</f>
        <v>65456.94</v>
      </c>
      <c r="L1104" s="34"/>
    </row>
    <row r="1105" spans="1:12" customFormat="1" ht="78.75" x14ac:dyDescent="0.25">
      <c r="A1105" s="6" t="s">
        <v>2458</v>
      </c>
      <c r="B1105" s="63" t="s">
        <v>2256</v>
      </c>
      <c r="C1105" s="7" t="s">
        <v>2459</v>
      </c>
      <c r="D1105" s="7" t="s">
        <v>2460</v>
      </c>
      <c r="E1105" s="8" t="s">
        <v>2461</v>
      </c>
      <c r="F1105" s="47" t="s">
        <v>2434</v>
      </c>
      <c r="G1105" s="12">
        <v>1.1934</v>
      </c>
      <c r="H1105" s="10">
        <f t="shared" si="147"/>
        <v>64460.55</v>
      </c>
      <c r="I1105" s="11">
        <v>76927.22</v>
      </c>
      <c r="J1105" s="10">
        <f t="shared" si="148"/>
        <v>67628.17</v>
      </c>
      <c r="K1105" s="11">
        <f t="shared" si="149"/>
        <v>80707.460000000006</v>
      </c>
      <c r="L1105" s="34"/>
    </row>
    <row r="1106" spans="1:12" customFormat="1" ht="15.75" x14ac:dyDescent="0.25">
      <c r="A1106" s="6" t="s">
        <v>2462</v>
      </c>
      <c r="B1106" s="63" t="s">
        <v>2256</v>
      </c>
      <c r="C1106" s="7" t="s">
        <v>640</v>
      </c>
      <c r="D1106" s="7" t="s">
        <v>2430</v>
      </c>
      <c r="E1106" s="8" t="s">
        <v>2431</v>
      </c>
      <c r="F1106" s="47" t="s">
        <v>453</v>
      </c>
      <c r="G1106" s="16">
        <v>0.5</v>
      </c>
      <c r="H1106" s="10">
        <f t="shared" si="147"/>
        <v>17809.240000000002</v>
      </c>
      <c r="I1106" s="11">
        <v>8904.6200000000008</v>
      </c>
      <c r="J1106" s="10">
        <f t="shared" si="148"/>
        <v>18684.39</v>
      </c>
      <c r="K1106" s="11">
        <f t="shared" si="149"/>
        <v>9342.2000000000007</v>
      </c>
      <c r="L1106" s="34"/>
    </row>
    <row r="1107" spans="1:12" customFormat="1" ht="78.75" x14ac:dyDescent="0.25">
      <c r="A1107" s="6" t="s">
        <v>2463</v>
      </c>
      <c r="B1107" s="63" t="s">
        <v>2256</v>
      </c>
      <c r="C1107" s="7" t="s">
        <v>644</v>
      </c>
      <c r="D1107" s="7" t="s">
        <v>2464</v>
      </c>
      <c r="E1107" s="8" t="s">
        <v>2465</v>
      </c>
      <c r="F1107" s="47" t="s">
        <v>2434</v>
      </c>
      <c r="G1107" s="12">
        <v>4.0800000000000003E-2</v>
      </c>
      <c r="H1107" s="10">
        <f t="shared" si="147"/>
        <v>78153.429999999993</v>
      </c>
      <c r="I1107" s="11">
        <v>3188.66</v>
      </c>
      <c r="J1107" s="10">
        <f t="shared" si="148"/>
        <v>81993.919999999998</v>
      </c>
      <c r="K1107" s="11">
        <f t="shared" si="149"/>
        <v>3345.35</v>
      </c>
      <c r="L1107" s="34"/>
    </row>
    <row r="1108" spans="1:12" customFormat="1" ht="78.75" x14ac:dyDescent="0.25">
      <c r="A1108" s="6" t="s">
        <v>2466</v>
      </c>
      <c r="B1108" s="63" t="s">
        <v>2256</v>
      </c>
      <c r="C1108" s="7" t="s">
        <v>2467</v>
      </c>
      <c r="D1108" s="7" t="s">
        <v>2468</v>
      </c>
      <c r="E1108" s="8" t="s">
        <v>2469</v>
      </c>
      <c r="F1108" s="47" t="s">
        <v>2434</v>
      </c>
      <c r="G1108" s="12">
        <v>5.1000000000000004E-3</v>
      </c>
      <c r="H1108" s="10">
        <f t="shared" si="147"/>
        <v>177401.96</v>
      </c>
      <c r="I1108" s="11">
        <v>904.75</v>
      </c>
      <c r="J1108" s="10">
        <f t="shared" si="148"/>
        <v>186119.57</v>
      </c>
      <c r="K1108" s="11">
        <f t="shared" si="149"/>
        <v>949.21</v>
      </c>
      <c r="L1108" s="34"/>
    </row>
    <row r="1109" spans="1:12" customFormat="1" ht="78.75" x14ac:dyDescent="0.25">
      <c r="A1109" s="6" t="s">
        <v>2470</v>
      </c>
      <c r="B1109" s="63" t="s">
        <v>2256</v>
      </c>
      <c r="C1109" s="7" t="s">
        <v>2471</v>
      </c>
      <c r="D1109" s="7" t="s">
        <v>2472</v>
      </c>
      <c r="E1109" s="8" t="s">
        <v>2473</v>
      </c>
      <c r="F1109" s="47" t="s">
        <v>2434</v>
      </c>
      <c r="G1109" s="12">
        <v>5.1000000000000004E-3</v>
      </c>
      <c r="H1109" s="10">
        <f t="shared" si="147"/>
        <v>448325.49</v>
      </c>
      <c r="I1109" s="11">
        <v>2286.46</v>
      </c>
      <c r="J1109" s="10">
        <f t="shared" si="148"/>
        <v>470356.39</v>
      </c>
      <c r="K1109" s="11">
        <f t="shared" si="149"/>
        <v>2398.8200000000002</v>
      </c>
      <c r="L1109" s="34"/>
    </row>
    <row r="1110" spans="1:12" customFormat="1" ht="63" x14ac:dyDescent="0.25">
      <c r="A1110" s="6" t="s">
        <v>2474</v>
      </c>
      <c r="B1110" s="63" t="s">
        <v>2256</v>
      </c>
      <c r="C1110" s="7" t="s">
        <v>648</v>
      </c>
      <c r="D1110" s="7" t="s">
        <v>2456</v>
      </c>
      <c r="E1110" s="8" t="s">
        <v>2457</v>
      </c>
      <c r="F1110" s="47" t="s">
        <v>453</v>
      </c>
      <c r="G1110" s="15">
        <v>8.85</v>
      </c>
      <c r="H1110" s="10">
        <f t="shared" si="147"/>
        <v>5332.64</v>
      </c>
      <c r="I1110" s="11">
        <v>47193.86</v>
      </c>
      <c r="J1110" s="10">
        <f t="shared" si="148"/>
        <v>5594.69</v>
      </c>
      <c r="K1110" s="11">
        <f t="shared" si="149"/>
        <v>49513.01</v>
      </c>
      <c r="L1110" s="34"/>
    </row>
    <row r="1111" spans="1:12" customFormat="1" ht="78.75" x14ac:dyDescent="0.25">
      <c r="A1111" s="6" t="s">
        <v>2475</v>
      </c>
      <c r="B1111" s="63" t="s">
        <v>2256</v>
      </c>
      <c r="C1111" s="7" t="s">
        <v>652</v>
      </c>
      <c r="D1111" s="7" t="s">
        <v>2476</v>
      </c>
      <c r="E1111" s="8" t="s">
        <v>2477</v>
      </c>
      <c r="F1111" s="47" t="s">
        <v>2434</v>
      </c>
      <c r="G1111" s="12">
        <v>0.1071</v>
      </c>
      <c r="H1111" s="10">
        <f t="shared" si="147"/>
        <v>93642.02</v>
      </c>
      <c r="I1111" s="11">
        <v>10029.06</v>
      </c>
      <c r="J1111" s="10">
        <f t="shared" si="148"/>
        <v>98243.63</v>
      </c>
      <c r="K1111" s="11">
        <f t="shared" si="149"/>
        <v>10521.89</v>
      </c>
      <c r="L1111" s="34"/>
    </row>
    <row r="1112" spans="1:12" customFormat="1" ht="78.75" x14ac:dyDescent="0.25">
      <c r="A1112" s="6" t="s">
        <v>2478</v>
      </c>
      <c r="B1112" s="63" t="s">
        <v>2256</v>
      </c>
      <c r="C1112" s="7" t="s">
        <v>657</v>
      </c>
      <c r="D1112" s="7" t="s">
        <v>2479</v>
      </c>
      <c r="E1112" s="8" t="s">
        <v>2480</v>
      </c>
      <c r="F1112" s="47" t="s">
        <v>2434</v>
      </c>
      <c r="G1112" s="12">
        <v>0.29070000000000001</v>
      </c>
      <c r="H1112" s="10">
        <f t="shared" si="147"/>
        <v>116355.83</v>
      </c>
      <c r="I1112" s="11">
        <v>33824.639999999999</v>
      </c>
      <c r="J1112" s="10">
        <f t="shared" si="148"/>
        <v>122073.60000000001</v>
      </c>
      <c r="K1112" s="11">
        <f t="shared" si="149"/>
        <v>35486.800000000003</v>
      </c>
      <c r="L1112" s="34"/>
    </row>
    <row r="1113" spans="1:12" customFormat="1" ht="78.75" x14ac:dyDescent="0.25">
      <c r="A1113" s="6" t="s">
        <v>2481</v>
      </c>
      <c r="B1113" s="63" t="s">
        <v>2256</v>
      </c>
      <c r="C1113" s="7" t="s">
        <v>2482</v>
      </c>
      <c r="D1113" s="7" t="s">
        <v>2439</v>
      </c>
      <c r="E1113" s="8" t="s">
        <v>2440</v>
      </c>
      <c r="F1113" s="47" t="s">
        <v>2434</v>
      </c>
      <c r="G1113" s="12">
        <v>0.49980000000000002</v>
      </c>
      <c r="H1113" s="10">
        <f t="shared" si="147"/>
        <v>47499.66</v>
      </c>
      <c r="I1113" s="11">
        <v>23740.33</v>
      </c>
      <c r="J1113" s="10">
        <f t="shared" si="148"/>
        <v>49833.81</v>
      </c>
      <c r="K1113" s="11">
        <f t="shared" si="149"/>
        <v>24906.94</v>
      </c>
      <c r="L1113" s="34"/>
    </row>
    <row r="1114" spans="1:12" customFormat="1" ht="15.75" x14ac:dyDescent="0.25">
      <c r="A1114" s="6" t="s">
        <v>2483</v>
      </c>
      <c r="B1114" s="63" t="s">
        <v>2256</v>
      </c>
      <c r="C1114" s="7" t="s">
        <v>664</v>
      </c>
      <c r="D1114" s="7" t="s">
        <v>2430</v>
      </c>
      <c r="E1114" s="8" t="s">
        <v>2431</v>
      </c>
      <c r="F1114" s="47" t="s">
        <v>453</v>
      </c>
      <c r="G1114" s="15">
        <v>0.25</v>
      </c>
      <c r="H1114" s="10">
        <f t="shared" si="147"/>
        <v>17809.080000000002</v>
      </c>
      <c r="I1114" s="11">
        <v>4452.2700000000004</v>
      </c>
      <c r="J1114" s="10">
        <f t="shared" si="148"/>
        <v>18684.23</v>
      </c>
      <c r="K1114" s="11">
        <f t="shared" si="149"/>
        <v>4671.0600000000004</v>
      </c>
      <c r="L1114" s="34"/>
    </row>
    <row r="1115" spans="1:12" customFormat="1" ht="78.75" x14ac:dyDescent="0.25">
      <c r="A1115" s="6" t="s">
        <v>2484</v>
      </c>
      <c r="B1115" s="63" t="s">
        <v>2256</v>
      </c>
      <c r="C1115" s="7" t="s">
        <v>668</v>
      </c>
      <c r="D1115" s="7" t="s">
        <v>2468</v>
      </c>
      <c r="E1115" s="8" t="s">
        <v>2469</v>
      </c>
      <c r="F1115" s="47" t="s">
        <v>2434</v>
      </c>
      <c r="G1115" s="12">
        <v>5.1000000000000004E-3</v>
      </c>
      <c r="H1115" s="10">
        <f t="shared" si="147"/>
        <v>177401.96</v>
      </c>
      <c r="I1115" s="11">
        <v>904.75</v>
      </c>
      <c r="J1115" s="10">
        <f t="shared" si="148"/>
        <v>186119.57</v>
      </c>
      <c r="K1115" s="11">
        <f t="shared" si="149"/>
        <v>949.21</v>
      </c>
      <c r="L1115" s="34"/>
    </row>
    <row r="1116" spans="1:12" customFormat="1" ht="78.75" x14ac:dyDescent="0.25">
      <c r="A1116" s="6" t="s">
        <v>2485</v>
      </c>
      <c r="B1116" s="63" t="s">
        <v>2256</v>
      </c>
      <c r="C1116" s="7" t="s">
        <v>2486</v>
      </c>
      <c r="D1116" s="7" t="s">
        <v>2439</v>
      </c>
      <c r="E1116" s="8" t="s">
        <v>2440</v>
      </c>
      <c r="F1116" s="47" t="s">
        <v>2434</v>
      </c>
      <c r="G1116" s="12">
        <v>2.0400000000000001E-2</v>
      </c>
      <c r="H1116" s="10">
        <f t="shared" si="147"/>
        <v>47501.96</v>
      </c>
      <c r="I1116" s="11">
        <v>969.04</v>
      </c>
      <c r="J1116" s="10">
        <f t="shared" si="148"/>
        <v>49836.23</v>
      </c>
      <c r="K1116" s="11">
        <f t="shared" si="149"/>
        <v>1016.66</v>
      </c>
      <c r="L1116" s="34"/>
    </row>
    <row r="1117" spans="1:12" customFormat="1" ht="63" x14ac:dyDescent="0.25">
      <c r="A1117" s="6" t="s">
        <v>2487</v>
      </c>
      <c r="B1117" s="63" t="s">
        <v>2256</v>
      </c>
      <c r="C1117" s="7" t="s">
        <v>673</v>
      </c>
      <c r="D1117" s="7" t="s">
        <v>2437</v>
      </c>
      <c r="E1117" s="8" t="s">
        <v>2438</v>
      </c>
      <c r="F1117" s="47" t="s">
        <v>453</v>
      </c>
      <c r="G1117" s="16">
        <v>0.4</v>
      </c>
      <c r="H1117" s="10">
        <f t="shared" si="147"/>
        <v>6454.45</v>
      </c>
      <c r="I1117" s="11">
        <v>2581.7800000000002</v>
      </c>
      <c r="J1117" s="10">
        <f t="shared" si="148"/>
        <v>6771.62</v>
      </c>
      <c r="K1117" s="11">
        <f t="shared" si="149"/>
        <v>2708.65</v>
      </c>
      <c r="L1117" s="34"/>
    </row>
    <row r="1118" spans="1:12" customFormat="1" ht="78.75" x14ac:dyDescent="0.25">
      <c r="A1118" s="6" t="s">
        <v>2488</v>
      </c>
      <c r="B1118" s="63" t="s">
        <v>2256</v>
      </c>
      <c r="C1118" s="7" t="s">
        <v>677</v>
      </c>
      <c r="D1118" s="7" t="s">
        <v>2489</v>
      </c>
      <c r="E1118" s="8" t="s">
        <v>2490</v>
      </c>
      <c r="F1118" s="47" t="s">
        <v>2434</v>
      </c>
      <c r="G1118" s="12">
        <v>4.0800000000000003E-2</v>
      </c>
      <c r="H1118" s="10">
        <f t="shared" si="147"/>
        <v>249995.1</v>
      </c>
      <c r="I1118" s="11">
        <v>10199.799999999999</v>
      </c>
      <c r="J1118" s="10">
        <f t="shared" si="148"/>
        <v>262279.96000000002</v>
      </c>
      <c r="K1118" s="11">
        <f t="shared" si="149"/>
        <v>10701.02</v>
      </c>
      <c r="L1118" s="34"/>
    </row>
    <row r="1119" spans="1:12" customFormat="1" ht="15.75" x14ac:dyDescent="0.25">
      <c r="A1119" s="6" t="s">
        <v>2491</v>
      </c>
      <c r="B1119" s="63" t="s">
        <v>2256</v>
      </c>
      <c r="C1119" s="7" t="s">
        <v>681</v>
      </c>
      <c r="D1119" s="7" t="s">
        <v>2430</v>
      </c>
      <c r="E1119" s="8" t="s">
        <v>2431</v>
      </c>
      <c r="F1119" s="47" t="s">
        <v>453</v>
      </c>
      <c r="G1119" s="15">
        <v>0.05</v>
      </c>
      <c r="H1119" s="10">
        <f t="shared" si="147"/>
        <v>17807.2</v>
      </c>
      <c r="I1119" s="11">
        <v>890.36</v>
      </c>
      <c r="J1119" s="10">
        <f t="shared" si="148"/>
        <v>18682.25</v>
      </c>
      <c r="K1119" s="11">
        <f t="shared" si="149"/>
        <v>934.11</v>
      </c>
      <c r="L1119" s="34"/>
    </row>
    <row r="1120" spans="1:12" customFormat="1" ht="78.75" x14ac:dyDescent="0.25">
      <c r="A1120" s="6" t="s">
        <v>2492</v>
      </c>
      <c r="B1120" s="63" t="s">
        <v>2256</v>
      </c>
      <c r="C1120" s="7" t="s">
        <v>683</v>
      </c>
      <c r="D1120" s="7" t="s">
        <v>2472</v>
      </c>
      <c r="E1120" s="8" t="s">
        <v>2473</v>
      </c>
      <c r="F1120" s="47" t="s">
        <v>2434</v>
      </c>
      <c r="G1120" s="12">
        <v>5.1000000000000004E-3</v>
      </c>
      <c r="H1120" s="10">
        <f t="shared" si="147"/>
        <v>448325.49</v>
      </c>
      <c r="I1120" s="11">
        <v>2286.46</v>
      </c>
      <c r="J1120" s="10">
        <f t="shared" si="148"/>
        <v>470356.39</v>
      </c>
      <c r="K1120" s="11">
        <f t="shared" si="149"/>
        <v>2398.8200000000002</v>
      </c>
      <c r="L1120" s="34"/>
    </row>
    <row r="1121" spans="1:12" customFormat="1" ht="15.75" x14ac:dyDescent="0.25">
      <c r="A1121" s="6" t="s">
        <v>2493</v>
      </c>
      <c r="B1121" s="63" t="s">
        <v>2256</v>
      </c>
      <c r="C1121" s="7" t="s">
        <v>687</v>
      </c>
      <c r="D1121" s="7" t="s">
        <v>2494</v>
      </c>
      <c r="E1121" s="8" t="s">
        <v>2495</v>
      </c>
      <c r="F1121" s="47" t="s">
        <v>453</v>
      </c>
      <c r="G1121" s="15">
        <v>0.18</v>
      </c>
      <c r="H1121" s="10">
        <f t="shared" si="147"/>
        <v>21396.83</v>
      </c>
      <c r="I1121" s="11">
        <v>3851.43</v>
      </c>
      <c r="J1121" s="10">
        <f t="shared" si="148"/>
        <v>22448.28</v>
      </c>
      <c r="K1121" s="11">
        <f t="shared" si="149"/>
        <v>4040.69</v>
      </c>
      <c r="L1121" s="34"/>
    </row>
    <row r="1122" spans="1:12" customFormat="1" ht="78.75" x14ac:dyDescent="0.25">
      <c r="A1122" s="6" t="s">
        <v>2496</v>
      </c>
      <c r="B1122" s="63" t="s">
        <v>2256</v>
      </c>
      <c r="C1122" s="7" t="s">
        <v>2234</v>
      </c>
      <c r="D1122" s="7" t="s">
        <v>2497</v>
      </c>
      <c r="E1122" s="8" t="s">
        <v>2498</v>
      </c>
      <c r="F1122" s="47" t="s">
        <v>2434</v>
      </c>
      <c r="G1122" s="9">
        <v>1.8360000000000001E-2</v>
      </c>
      <c r="H1122" s="10">
        <f t="shared" si="147"/>
        <v>853154.14</v>
      </c>
      <c r="I1122" s="11">
        <v>15663.91</v>
      </c>
      <c r="J1122" s="10">
        <f t="shared" si="148"/>
        <v>895078.48</v>
      </c>
      <c r="K1122" s="11">
        <f t="shared" si="149"/>
        <v>16433.64</v>
      </c>
      <c r="L1122" s="34"/>
    </row>
    <row r="1123" spans="1:12" customFormat="1" ht="15.75" x14ac:dyDescent="0.25">
      <c r="A1123" s="6" t="s">
        <v>2499</v>
      </c>
      <c r="B1123" s="63" t="s">
        <v>2256</v>
      </c>
      <c r="C1123" s="7" t="s">
        <v>691</v>
      </c>
      <c r="D1123" s="7" t="s">
        <v>2500</v>
      </c>
      <c r="E1123" s="8" t="s">
        <v>2501</v>
      </c>
      <c r="F1123" s="47" t="s">
        <v>443</v>
      </c>
      <c r="G1123" s="15">
        <v>0.12</v>
      </c>
      <c r="H1123" s="10">
        <f t="shared" si="147"/>
        <v>13929.08</v>
      </c>
      <c r="I1123" s="11">
        <v>1671.49</v>
      </c>
      <c r="J1123" s="10">
        <f t="shared" si="148"/>
        <v>14613.56</v>
      </c>
      <c r="K1123" s="11">
        <f t="shared" si="149"/>
        <v>1753.63</v>
      </c>
      <c r="L1123" s="34"/>
    </row>
    <row r="1124" spans="1:12" customFormat="1" ht="15.75" x14ac:dyDescent="0.25">
      <c r="A1124" s="4"/>
      <c r="B1124" s="64"/>
      <c r="C1124" s="5" t="s">
        <v>2502</v>
      </c>
      <c r="D1124" s="5"/>
      <c r="E1124" s="5"/>
      <c r="F1124" s="5"/>
      <c r="G1124" s="5"/>
      <c r="H1124" s="5"/>
      <c r="I1124" s="98"/>
      <c r="J1124" s="5"/>
      <c r="K1124" s="5"/>
      <c r="L1124" s="34"/>
    </row>
    <row r="1125" spans="1:12" customFormat="1" ht="47.25" x14ac:dyDescent="0.25">
      <c r="A1125" s="6" t="s">
        <v>2503</v>
      </c>
      <c r="B1125" s="63" t="s">
        <v>2256</v>
      </c>
      <c r="C1125" s="7" t="s">
        <v>704</v>
      </c>
      <c r="D1125" s="7" t="s">
        <v>2435</v>
      </c>
      <c r="E1125" s="8" t="s">
        <v>2436</v>
      </c>
      <c r="F1125" s="47" t="s">
        <v>453</v>
      </c>
      <c r="G1125" s="15">
        <v>7.01</v>
      </c>
      <c r="H1125" s="10">
        <f t="shared" si="147"/>
        <v>50888.94</v>
      </c>
      <c r="I1125" s="11">
        <v>356731.5</v>
      </c>
      <c r="J1125" s="10">
        <f t="shared" si="148"/>
        <v>53389.64</v>
      </c>
      <c r="K1125" s="11">
        <f t="shared" si="149"/>
        <v>374261.38</v>
      </c>
      <c r="L1125" s="34"/>
    </row>
    <row r="1126" spans="1:12" customFormat="1" ht="15.75" x14ac:dyDescent="0.25">
      <c r="A1126" s="6" t="s">
        <v>2504</v>
      </c>
      <c r="B1126" s="63" t="s">
        <v>2256</v>
      </c>
      <c r="C1126" s="7" t="s">
        <v>706</v>
      </c>
      <c r="D1126" s="7" t="s">
        <v>2505</v>
      </c>
      <c r="E1126" s="8" t="s">
        <v>2506</v>
      </c>
      <c r="F1126" s="47" t="s">
        <v>458</v>
      </c>
      <c r="G1126" s="16">
        <v>428.4</v>
      </c>
      <c r="H1126" s="10">
        <f t="shared" si="147"/>
        <v>13.72</v>
      </c>
      <c r="I1126" s="11">
        <v>5877.65</v>
      </c>
      <c r="J1126" s="10">
        <f t="shared" si="148"/>
        <v>14.39</v>
      </c>
      <c r="K1126" s="11">
        <f t="shared" si="149"/>
        <v>6164.68</v>
      </c>
      <c r="L1126" s="34"/>
    </row>
    <row r="1127" spans="1:12" customFormat="1" ht="15.75" x14ac:dyDescent="0.25">
      <c r="A1127" s="6" t="s">
        <v>2507</v>
      </c>
      <c r="B1127" s="63" t="s">
        <v>2256</v>
      </c>
      <c r="C1127" s="7" t="s">
        <v>2508</v>
      </c>
      <c r="D1127" s="7" t="s">
        <v>2509</v>
      </c>
      <c r="E1127" s="8" t="s">
        <v>2510</v>
      </c>
      <c r="F1127" s="47" t="s">
        <v>458</v>
      </c>
      <c r="G1127" s="16">
        <v>219.3</v>
      </c>
      <c r="H1127" s="10">
        <f t="shared" si="147"/>
        <v>28</v>
      </c>
      <c r="I1127" s="11">
        <v>6140.4</v>
      </c>
      <c r="J1127" s="10">
        <f t="shared" si="148"/>
        <v>29.38</v>
      </c>
      <c r="K1127" s="11">
        <f t="shared" si="149"/>
        <v>6443.03</v>
      </c>
      <c r="L1127" s="34"/>
    </row>
    <row r="1128" spans="1:12" customFormat="1" ht="15.75" x14ac:dyDescent="0.25">
      <c r="A1128" s="6" t="s">
        <v>2511</v>
      </c>
      <c r="B1128" s="63" t="s">
        <v>2256</v>
      </c>
      <c r="C1128" s="7" t="s">
        <v>2512</v>
      </c>
      <c r="D1128" s="7" t="s">
        <v>2513</v>
      </c>
      <c r="E1128" s="8" t="s">
        <v>2514</v>
      </c>
      <c r="F1128" s="47" t="s">
        <v>458</v>
      </c>
      <c r="G1128" s="15">
        <v>6.12</v>
      </c>
      <c r="H1128" s="10">
        <f t="shared" si="147"/>
        <v>382.32</v>
      </c>
      <c r="I1128" s="11">
        <v>2339.8000000000002</v>
      </c>
      <c r="J1128" s="10">
        <f t="shared" si="148"/>
        <v>401.11</v>
      </c>
      <c r="K1128" s="11">
        <f t="shared" si="149"/>
        <v>2454.79</v>
      </c>
      <c r="L1128" s="34"/>
    </row>
    <row r="1129" spans="1:12" customFormat="1" ht="15.75" x14ac:dyDescent="0.25">
      <c r="A1129" s="6" t="s">
        <v>2515</v>
      </c>
      <c r="B1129" s="63" t="s">
        <v>2256</v>
      </c>
      <c r="C1129" s="7" t="s">
        <v>2516</v>
      </c>
      <c r="D1129" s="7" t="s">
        <v>2517</v>
      </c>
      <c r="E1129" s="8" t="s">
        <v>2518</v>
      </c>
      <c r="F1129" s="47" t="s">
        <v>458</v>
      </c>
      <c r="G1129" s="16">
        <v>61.2</v>
      </c>
      <c r="H1129" s="10">
        <f t="shared" si="147"/>
        <v>38.19</v>
      </c>
      <c r="I1129" s="11">
        <v>2337.23</v>
      </c>
      <c r="J1129" s="10">
        <f t="shared" si="148"/>
        <v>40.07</v>
      </c>
      <c r="K1129" s="11">
        <f t="shared" si="149"/>
        <v>2452.2800000000002</v>
      </c>
      <c r="L1129" s="34"/>
    </row>
    <row r="1130" spans="1:12" customFormat="1" ht="15.75" x14ac:dyDescent="0.25">
      <c r="A1130" s="6" t="s">
        <v>2519</v>
      </c>
      <c r="B1130" s="63" t="s">
        <v>2256</v>
      </c>
      <c r="C1130" s="7" t="s">
        <v>708</v>
      </c>
      <c r="D1130" s="7" t="s">
        <v>2520</v>
      </c>
      <c r="E1130" s="8" t="s">
        <v>2521</v>
      </c>
      <c r="F1130" s="47" t="s">
        <v>453</v>
      </c>
      <c r="G1130" s="15">
        <v>0.35</v>
      </c>
      <c r="H1130" s="10">
        <f t="shared" si="147"/>
        <v>4505.3999999999996</v>
      </c>
      <c r="I1130" s="11">
        <v>1576.89</v>
      </c>
      <c r="J1130" s="10">
        <f t="shared" si="148"/>
        <v>4726.8</v>
      </c>
      <c r="K1130" s="11">
        <f t="shared" si="149"/>
        <v>1654.38</v>
      </c>
      <c r="L1130" s="34"/>
    </row>
    <row r="1131" spans="1:12" customFormat="1" ht="15.75" x14ac:dyDescent="0.25">
      <c r="A1131" s="6" t="s">
        <v>2522</v>
      </c>
      <c r="B1131" s="63" t="s">
        <v>2256</v>
      </c>
      <c r="C1131" s="7" t="s">
        <v>710</v>
      </c>
      <c r="D1131" s="7" t="s">
        <v>2523</v>
      </c>
      <c r="E1131" s="8" t="s">
        <v>2524</v>
      </c>
      <c r="F1131" s="47" t="s">
        <v>458</v>
      </c>
      <c r="G1131" s="16">
        <v>35.700000000000003</v>
      </c>
      <c r="H1131" s="10">
        <f t="shared" si="147"/>
        <v>162.57</v>
      </c>
      <c r="I1131" s="11">
        <v>5803.75</v>
      </c>
      <c r="J1131" s="10">
        <f t="shared" si="148"/>
        <v>170.56</v>
      </c>
      <c r="K1131" s="11">
        <f t="shared" si="149"/>
        <v>6088.99</v>
      </c>
      <c r="L1131" s="34"/>
    </row>
    <row r="1132" spans="1:12" customFormat="1" ht="63" x14ac:dyDescent="0.25">
      <c r="A1132" s="6" t="s">
        <v>2525</v>
      </c>
      <c r="B1132" s="63" t="s">
        <v>2256</v>
      </c>
      <c r="C1132" s="7" t="s">
        <v>714</v>
      </c>
      <c r="D1132" s="7" t="s">
        <v>2526</v>
      </c>
      <c r="E1132" s="8" t="s">
        <v>2527</v>
      </c>
      <c r="F1132" s="47" t="s">
        <v>453</v>
      </c>
      <c r="G1132" s="15">
        <v>0.25</v>
      </c>
      <c r="H1132" s="10">
        <f t="shared" si="147"/>
        <v>11023.8</v>
      </c>
      <c r="I1132" s="11">
        <v>2755.95</v>
      </c>
      <c r="J1132" s="10">
        <f t="shared" si="148"/>
        <v>11565.51</v>
      </c>
      <c r="K1132" s="11">
        <f t="shared" si="149"/>
        <v>2891.38</v>
      </c>
      <c r="L1132" s="34"/>
    </row>
    <row r="1133" spans="1:12" customFormat="1" ht="15.75" x14ac:dyDescent="0.25">
      <c r="A1133" s="6" t="s">
        <v>2528</v>
      </c>
      <c r="B1133" s="63" t="s">
        <v>2256</v>
      </c>
      <c r="C1133" s="7" t="s">
        <v>716</v>
      </c>
      <c r="D1133" s="7" t="s">
        <v>2523</v>
      </c>
      <c r="E1133" s="8" t="s">
        <v>2524</v>
      </c>
      <c r="F1133" s="47" t="s">
        <v>458</v>
      </c>
      <c r="G1133" s="16">
        <v>25.5</v>
      </c>
      <c r="H1133" s="10">
        <f t="shared" si="147"/>
        <v>162.57</v>
      </c>
      <c r="I1133" s="11">
        <v>4145.54</v>
      </c>
      <c r="J1133" s="10">
        <f t="shared" si="148"/>
        <v>170.56</v>
      </c>
      <c r="K1133" s="11">
        <f t="shared" si="149"/>
        <v>4349.28</v>
      </c>
      <c r="L1133" s="34"/>
    </row>
    <row r="1134" spans="1:12" customFormat="1" ht="47.25" x14ac:dyDescent="0.25">
      <c r="A1134" s="6" t="s">
        <v>2529</v>
      </c>
      <c r="B1134" s="63" t="s">
        <v>2256</v>
      </c>
      <c r="C1134" s="7" t="s">
        <v>721</v>
      </c>
      <c r="D1134" s="7" t="s">
        <v>2435</v>
      </c>
      <c r="E1134" s="8" t="s">
        <v>2436</v>
      </c>
      <c r="F1134" s="47" t="s">
        <v>453</v>
      </c>
      <c r="G1134" s="16">
        <v>0.6</v>
      </c>
      <c r="H1134" s="10">
        <f t="shared" si="147"/>
        <v>50888.87</v>
      </c>
      <c r="I1134" s="11">
        <v>30533.32</v>
      </c>
      <c r="J1134" s="10">
        <f t="shared" si="148"/>
        <v>53389.57</v>
      </c>
      <c r="K1134" s="11">
        <f t="shared" si="149"/>
        <v>32033.74</v>
      </c>
      <c r="L1134" s="34"/>
    </row>
    <row r="1135" spans="1:12" customFormat="1" ht="15.75" x14ac:dyDescent="0.25">
      <c r="A1135" s="6" t="s">
        <v>2530</v>
      </c>
      <c r="B1135" s="63" t="s">
        <v>2256</v>
      </c>
      <c r="C1135" s="7" t="s">
        <v>723</v>
      </c>
      <c r="D1135" s="7" t="s">
        <v>2523</v>
      </c>
      <c r="E1135" s="8" t="s">
        <v>2524</v>
      </c>
      <c r="F1135" s="47" t="s">
        <v>458</v>
      </c>
      <c r="G1135" s="16">
        <v>61.2</v>
      </c>
      <c r="H1135" s="10">
        <f t="shared" si="147"/>
        <v>162.57</v>
      </c>
      <c r="I1135" s="11">
        <v>9949.2800000000007</v>
      </c>
      <c r="J1135" s="10">
        <f t="shared" si="148"/>
        <v>170.56</v>
      </c>
      <c r="K1135" s="11">
        <f t="shared" si="149"/>
        <v>10438.27</v>
      </c>
      <c r="L1135" s="34"/>
    </row>
    <row r="1136" spans="1:12" customFormat="1" ht="15.75" x14ac:dyDescent="0.25">
      <c r="A1136" s="6" t="s">
        <v>2531</v>
      </c>
      <c r="B1136" s="63" t="s">
        <v>2256</v>
      </c>
      <c r="C1136" s="7" t="s">
        <v>725</v>
      </c>
      <c r="D1136" s="7" t="s">
        <v>2532</v>
      </c>
      <c r="E1136" s="8" t="s">
        <v>2533</v>
      </c>
      <c r="F1136" s="47" t="s">
        <v>443</v>
      </c>
      <c r="G1136" s="16">
        <v>0.1</v>
      </c>
      <c r="H1136" s="10">
        <f t="shared" si="147"/>
        <v>3037.5</v>
      </c>
      <c r="I1136" s="11">
        <v>303.75</v>
      </c>
      <c r="J1136" s="10">
        <f t="shared" si="148"/>
        <v>3186.76</v>
      </c>
      <c r="K1136" s="11">
        <f t="shared" si="149"/>
        <v>318.68</v>
      </c>
      <c r="L1136" s="34"/>
    </row>
    <row r="1137" spans="1:12" customFormat="1" ht="15.75" x14ac:dyDescent="0.25">
      <c r="A1137" s="6" t="s">
        <v>2534</v>
      </c>
      <c r="B1137" s="63" t="s">
        <v>2256</v>
      </c>
      <c r="C1137" s="7" t="s">
        <v>731</v>
      </c>
      <c r="D1137" s="7" t="s">
        <v>2535</v>
      </c>
      <c r="E1137" s="8" t="s">
        <v>2536</v>
      </c>
      <c r="F1137" s="47" t="s">
        <v>443</v>
      </c>
      <c r="G1137" s="15">
        <v>0.04</v>
      </c>
      <c r="H1137" s="10">
        <f t="shared" si="147"/>
        <v>6448.5</v>
      </c>
      <c r="I1137" s="11">
        <v>257.94</v>
      </c>
      <c r="J1137" s="10">
        <f t="shared" si="148"/>
        <v>6765.38</v>
      </c>
      <c r="K1137" s="11">
        <f t="shared" si="149"/>
        <v>270.62</v>
      </c>
      <c r="L1137" s="34"/>
    </row>
    <row r="1138" spans="1:12" customFormat="1" ht="15.75" x14ac:dyDescent="0.25">
      <c r="A1138" s="6" t="s">
        <v>2537</v>
      </c>
      <c r="B1138" s="63" t="s">
        <v>2256</v>
      </c>
      <c r="C1138" s="7" t="s">
        <v>735</v>
      </c>
      <c r="D1138" s="7" t="s">
        <v>2538</v>
      </c>
      <c r="E1138" s="8" t="s">
        <v>2539</v>
      </c>
      <c r="F1138" s="47" t="s">
        <v>453</v>
      </c>
      <c r="G1138" s="16">
        <v>0.6</v>
      </c>
      <c r="H1138" s="10">
        <f t="shared" si="147"/>
        <v>21638.42</v>
      </c>
      <c r="I1138" s="11">
        <v>12983.05</v>
      </c>
      <c r="J1138" s="10">
        <f t="shared" si="148"/>
        <v>22701.74</v>
      </c>
      <c r="K1138" s="11">
        <f t="shared" si="149"/>
        <v>13621.04</v>
      </c>
      <c r="L1138" s="34"/>
    </row>
    <row r="1139" spans="1:12" customFormat="1" ht="15.75" x14ac:dyDescent="0.25">
      <c r="A1139" s="6" t="s">
        <v>2540</v>
      </c>
      <c r="B1139" s="63" t="s">
        <v>2256</v>
      </c>
      <c r="C1139" s="7" t="s">
        <v>737</v>
      </c>
      <c r="D1139" s="7" t="s">
        <v>2541</v>
      </c>
      <c r="E1139" s="8" t="s">
        <v>2542</v>
      </c>
      <c r="F1139" s="47" t="s">
        <v>453</v>
      </c>
      <c r="G1139" s="16">
        <v>0.6</v>
      </c>
      <c r="H1139" s="10">
        <f t="shared" si="147"/>
        <v>6684.4</v>
      </c>
      <c r="I1139" s="11">
        <v>4010.64</v>
      </c>
      <c r="J1139" s="10">
        <f t="shared" si="148"/>
        <v>7012.87</v>
      </c>
      <c r="K1139" s="11">
        <f t="shared" si="149"/>
        <v>4207.72</v>
      </c>
      <c r="L1139" s="34"/>
    </row>
    <row r="1140" spans="1:12" customFormat="1" ht="15.75" x14ac:dyDescent="0.25">
      <c r="A1140" s="6" t="s">
        <v>2543</v>
      </c>
      <c r="B1140" s="63" t="s">
        <v>2256</v>
      </c>
      <c r="C1140" s="7" t="s">
        <v>741</v>
      </c>
      <c r="D1140" s="7" t="s">
        <v>2544</v>
      </c>
      <c r="E1140" s="8" t="s">
        <v>2545</v>
      </c>
      <c r="F1140" s="47" t="s">
        <v>453</v>
      </c>
      <c r="G1140" s="16">
        <v>0.2</v>
      </c>
      <c r="H1140" s="10">
        <f t="shared" si="147"/>
        <v>23976.5</v>
      </c>
      <c r="I1140" s="11">
        <v>4795.3</v>
      </c>
      <c r="J1140" s="10">
        <f t="shared" si="148"/>
        <v>25154.720000000001</v>
      </c>
      <c r="K1140" s="11">
        <f t="shared" si="149"/>
        <v>5030.9399999999996</v>
      </c>
      <c r="L1140" s="34"/>
    </row>
    <row r="1141" spans="1:12" customFormat="1" ht="15.75" x14ac:dyDescent="0.25">
      <c r="A1141" s="6" t="s">
        <v>2546</v>
      </c>
      <c r="B1141" s="63" t="s">
        <v>2256</v>
      </c>
      <c r="C1141" s="7" t="s">
        <v>743</v>
      </c>
      <c r="D1141" s="7" t="s">
        <v>2547</v>
      </c>
      <c r="E1141" s="8" t="s">
        <v>2548</v>
      </c>
      <c r="F1141" s="47" t="s">
        <v>453</v>
      </c>
      <c r="G1141" s="16">
        <v>0.2</v>
      </c>
      <c r="H1141" s="10">
        <f t="shared" si="147"/>
        <v>13368.8</v>
      </c>
      <c r="I1141" s="11">
        <v>2673.76</v>
      </c>
      <c r="J1141" s="10">
        <f t="shared" si="148"/>
        <v>14025.75</v>
      </c>
      <c r="K1141" s="11">
        <f t="shared" si="149"/>
        <v>2805.15</v>
      </c>
      <c r="L1141" s="34"/>
    </row>
    <row r="1142" spans="1:12" customFormat="1" ht="31.5" x14ac:dyDescent="0.25">
      <c r="A1142" s="6" t="s">
        <v>2549</v>
      </c>
      <c r="B1142" s="63" t="s">
        <v>2256</v>
      </c>
      <c r="C1142" s="7" t="s">
        <v>749</v>
      </c>
      <c r="D1142" s="7" t="s">
        <v>2020</v>
      </c>
      <c r="E1142" s="8" t="s">
        <v>2021</v>
      </c>
      <c r="F1142" s="47" t="s">
        <v>453</v>
      </c>
      <c r="G1142" s="17">
        <v>14</v>
      </c>
      <c r="H1142" s="10">
        <f t="shared" si="147"/>
        <v>19750.490000000002</v>
      </c>
      <c r="I1142" s="11">
        <v>276506.86</v>
      </c>
      <c r="J1142" s="10">
        <f t="shared" si="148"/>
        <v>20721.04</v>
      </c>
      <c r="K1142" s="11">
        <f t="shared" si="149"/>
        <v>290094.56</v>
      </c>
      <c r="L1142" s="34"/>
    </row>
    <row r="1143" spans="1:12" customFormat="1" ht="31.5" x14ac:dyDescent="0.25">
      <c r="A1143" s="6" t="s">
        <v>2550</v>
      </c>
      <c r="B1143" s="63" t="s">
        <v>2256</v>
      </c>
      <c r="C1143" s="7" t="s">
        <v>2252</v>
      </c>
      <c r="D1143" s="7" t="s">
        <v>2551</v>
      </c>
      <c r="E1143" s="8" t="s">
        <v>2552</v>
      </c>
      <c r="F1143" s="47" t="s">
        <v>1601</v>
      </c>
      <c r="G1143" s="17">
        <v>102</v>
      </c>
      <c r="H1143" s="10">
        <f t="shared" si="147"/>
        <v>208.4</v>
      </c>
      <c r="I1143" s="11">
        <v>21256.39</v>
      </c>
      <c r="J1143" s="10">
        <f t="shared" si="148"/>
        <v>218.64</v>
      </c>
      <c r="K1143" s="11">
        <f t="shared" si="149"/>
        <v>22301.279999999999</v>
      </c>
      <c r="L1143" s="34"/>
    </row>
    <row r="1144" spans="1:12" customFormat="1" ht="31.5" x14ac:dyDescent="0.25">
      <c r="A1144" s="6" t="s">
        <v>2553</v>
      </c>
      <c r="B1144" s="63" t="s">
        <v>2256</v>
      </c>
      <c r="C1144" s="7" t="s">
        <v>2554</v>
      </c>
      <c r="D1144" s="7" t="s">
        <v>2555</v>
      </c>
      <c r="E1144" s="8" t="s">
        <v>2556</v>
      </c>
      <c r="F1144" s="47" t="s">
        <v>1601</v>
      </c>
      <c r="G1144" s="16">
        <v>35.700000000000003</v>
      </c>
      <c r="H1144" s="10">
        <f t="shared" si="147"/>
        <v>366.66</v>
      </c>
      <c r="I1144" s="11">
        <v>13089.73</v>
      </c>
      <c r="J1144" s="10">
        <f t="shared" si="148"/>
        <v>384.68</v>
      </c>
      <c r="K1144" s="11">
        <f t="shared" si="149"/>
        <v>13733.08</v>
      </c>
      <c r="L1144" s="34"/>
    </row>
    <row r="1145" spans="1:12" customFormat="1" ht="31.5" x14ac:dyDescent="0.25">
      <c r="A1145" s="6" t="s">
        <v>2557</v>
      </c>
      <c r="B1145" s="63" t="s">
        <v>2256</v>
      </c>
      <c r="C1145" s="7" t="s">
        <v>2558</v>
      </c>
      <c r="D1145" s="7" t="s">
        <v>2559</v>
      </c>
      <c r="E1145" s="8" t="s">
        <v>2560</v>
      </c>
      <c r="F1145" s="47" t="s">
        <v>1601</v>
      </c>
      <c r="G1145" s="16">
        <v>5.0999999999999996</v>
      </c>
      <c r="H1145" s="10">
        <f t="shared" si="147"/>
        <v>560.6</v>
      </c>
      <c r="I1145" s="11">
        <v>2859.06</v>
      </c>
      <c r="J1145" s="10">
        <f t="shared" si="148"/>
        <v>588.15</v>
      </c>
      <c r="K1145" s="11">
        <f t="shared" si="149"/>
        <v>2999.57</v>
      </c>
      <c r="L1145" s="34"/>
    </row>
    <row r="1146" spans="1:12" customFormat="1" ht="15.75" x14ac:dyDescent="0.25">
      <c r="A1146" s="6" t="s">
        <v>2561</v>
      </c>
      <c r="B1146" s="63" t="s">
        <v>2256</v>
      </c>
      <c r="C1146" s="7" t="s">
        <v>752</v>
      </c>
      <c r="D1146" s="7" t="s">
        <v>2562</v>
      </c>
      <c r="E1146" s="8" t="s">
        <v>2563</v>
      </c>
      <c r="F1146" s="47" t="s">
        <v>453</v>
      </c>
      <c r="G1146" s="15">
        <v>0.25</v>
      </c>
      <c r="H1146" s="10">
        <f t="shared" si="147"/>
        <v>41227.279999999999</v>
      </c>
      <c r="I1146" s="11">
        <v>10306.82</v>
      </c>
      <c r="J1146" s="10">
        <f t="shared" si="148"/>
        <v>43253.21</v>
      </c>
      <c r="K1146" s="11">
        <f t="shared" si="149"/>
        <v>10813.3</v>
      </c>
      <c r="L1146" s="34"/>
    </row>
    <row r="1147" spans="1:12" customFormat="1" ht="15.75" x14ac:dyDescent="0.25">
      <c r="A1147" s="6" t="s">
        <v>2564</v>
      </c>
      <c r="B1147" s="63" t="s">
        <v>2256</v>
      </c>
      <c r="C1147" s="7" t="s">
        <v>2565</v>
      </c>
      <c r="D1147" s="7" t="s">
        <v>2566</v>
      </c>
      <c r="E1147" s="8" t="s">
        <v>2567</v>
      </c>
      <c r="F1147" s="47" t="s">
        <v>458</v>
      </c>
      <c r="G1147" s="16">
        <v>25.5</v>
      </c>
      <c r="H1147" s="10">
        <f t="shared" si="147"/>
        <v>90.24</v>
      </c>
      <c r="I1147" s="11">
        <v>2301.1</v>
      </c>
      <c r="J1147" s="10">
        <f t="shared" si="148"/>
        <v>94.67</v>
      </c>
      <c r="K1147" s="11">
        <f t="shared" si="149"/>
        <v>2414.09</v>
      </c>
      <c r="L1147" s="34"/>
    </row>
    <row r="1148" spans="1:12" customFormat="1" ht="31.5" x14ac:dyDescent="0.25">
      <c r="A1148" s="6" t="s">
        <v>2568</v>
      </c>
      <c r="B1148" s="63" t="s">
        <v>2256</v>
      </c>
      <c r="C1148" s="7" t="s">
        <v>755</v>
      </c>
      <c r="D1148" s="7" t="s">
        <v>2569</v>
      </c>
      <c r="E1148" s="8" t="s">
        <v>2570</v>
      </c>
      <c r="F1148" s="47" t="s">
        <v>453</v>
      </c>
      <c r="G1148" s="15">
        <v>0.25</v>
      </c>
      <c r="H1148" s="10">
        <f t="shared" si="147"/>
        <v>32732.720000000001</v>
      </c>
      <c r="I1148" s="11">
        <v>8183.18</v>
      </c>
      <c r="J1148" s="10">
        <f t="shared" si="148"/>
        <v>34341.22</v>
      </c>
      <c r="K1148" s="11">
        <f t="shared" si="149"/>
        <v>8585.31</v>
      </c>
      <c r="L1148" s="34"/>
    </row>
    <row r="1149" spans="1:12" customFormat="1" ht="47.25" x14ac:dyDescent="0.25">
      <c r="A1149" s="6" t="s">
        <v>2571</v>
      </c>
      <c r="B1149" s="63" t="s">
        <v>2256</v>
      </c>
      <c r="C1149" s="7" t="s">
        <v>758</v>
      </c>
      <c r="D1149" s="7" t="s">
        <v>2572</v>
      </c>
      <c r="E1149" s="8" t="s">
        <v>2573</v>
      </c>
      <c r="F1149" s="47" t="s">
        <v>458</v>
      </c>
      <c r="G1149" s="16">
        <v>25.5</v>
      </c>
      <c r="H1149" s="10">
        <f t="shared" si="147"/>
        <v>162.30000000000001</v>
      </c>
      <c r="I1149" s="11">
        <v>4138.53</v>
      </c>
      <c r="J1149" s="10">
        <f t="shared" si="148"/>
        <v>170.28</v>
      </c>
      <c r="K1149" s="11">
        <f t="shared" si="149"/>
        <v>4342.1400000000003</v>
      </c>
      <c r="L1149" s="34"/>
    </row>
    <row r="1150" spans="1:12" customFormat="1" ht="31.5" x14ac:dyDescent="0.25">
      <c r="A1150" s="6" t="s">
        <v>2574</v>
      </c>
      <c r="B1150" s="63" t="s">
        <v>2256</v>
      </c>
      <c r="C1150" s="7" t="s">
        <v>762</v>
      </c>
      <c r="D1150" s="7" t="s">
        <v>2575</v>
      </c>
      <c r="E1150" s="8" t="s">
        <v>2576</v>
      </c>
      <c r="F1150" s="47" t="s">
        <v>453</v>
      </c>
      <c r="G1150" s="16">
        <v>0.1</v>
      </c>
      <c r="H1150" s="10">
        <f t="shared" si="147"/>
        <v>43805.7</v>
      </c>
      <c r="I1150" s="11">
        <v>4380.57</v>
      </c>
      <c r="J1150" s="10">
        <f t="shared" si="148"/>
        <v>45958.33</v>
      </c>
      <c r="K1150" s="11">
        <f t="shared" si="149"/>
        <v>4595.83</v>
      </c>
      <c r="L1150" s="34"/>
    </row>
    <row r="1151" spans="1:12" customFormat="1" ht="47.25" x14ac:dyDescent="0.25">
      <c r="A1151" s="6" t="s">
        <v>2577</v>
      </c>
      <c r="B1151" s="63" t="s">
        <v>2256</v>
      </c>
      <c r="C1151" s="7" t="s">
        <v>2578</v>
      </c>
      <c r="D1151" s="7" t="s">
        <v>2579</v>
      </c>
      <c r="E1151" s="8" t="s">
        <v>2580</v>
      </c>
      <c r="F1151" s="47" t="s">
        <v>458</v>
      </c>
      <c r="G1151" s="16">
        <v>10.199999999999999</v>
      </c>
      <c r="H1151" s="10">
        <f t="shared" si="147"/>
        <v>376.19</v>
      </c>
      <c r="I1151" s="11">
        <v>3837.14</v>
      </c>
      <c r="J1151" s="10">
        <f t="shared" si="148"/>
        <v>394.68</v>
      </c>
      <c r="K1151" s="11">
        <f t="shared" si="149"/>
        <v>4025.74</v>
      </c>
      <c r="L1151" s="34"/>
    </row>
    <row r="1152" spans="1:12" customFormat="1" ht="15.75" x14ac:dyDescent="0.25">
      <c r="A1152" s="6" t="s">
        <v>2581</v>
      </c>
      <c r="B1152" s="63" t="s">
        <v>2256</v>
      </c>
      <c r="C1152" s="7" t="s">
        <v>765</v>
      </c>
      <c r="D1152" s="7" t="s">
        <v>2582</v>
      </c>
      <c r="E1152" s="8" t="s">
        <v>2583</v>
      </c>
      <c r="F1152" s="47" t="s">
        <v>448</v>
      </c>
      <c r="G1152" s="17">
        <v>3</v>
      </c>
      <c r="H1152" s="10">
        <f t="shared" si="147"/>
        <v>203.48</v>
      </c>
      <c r="I1152" s="11">
        <v>610.44000000000005</v>
      </c>
      <c r="J1152" s="10">
        <f t="shared" si="148"/>
        <v>213.48</v>
      </c>
      <c r="K1152" s="11">
        <f t="shared" si="149"/>
        <v>640.44000000000005</v>
      </c>
      <c r="L1152" s="34"/>
    </row>
    <row r="1153" spans="1:12" customFormat="1" ht="15" customHeight="1" x14ac:dyDescent="0.25">
      <c r="A1153" s="4"/>
      <c r="B1153" s="64"/>
      <c r="C1153" s="265" t="s">
        <v>2584</v>
      </c>
      <c r="D1153" s="266"/>
      <c r="E1153" s="267"/>
      <c r="F1153" s="5"/>
      <c r="G1153" s="5"/>
      <c r="H1153" s="5"/>
      <c r="I1153" s="98"/>
      <c r="J1153" s="5"/>
      <c r="K1153" s="5"/>
      <c r="L1153" s="34"/>
    </row>
    <row r="1154" spans="1:12" customFormat="1" ht="47.25" x14ac:dyDescent="0.25">
      <c r="A1154" s="6" t="s">
        <v>2585</v>
      </c>
      <c r="B1154" s="63" t="s">
        <v>2256</v>
      </c>
      <c r="C1154" s="7" t="s">
        <v>768</v>
      </c>
      <c r="D1154" s="7" t="s">
        <v>2586</v>
      </c>
      <c r="E1154" s="8" t="s">
        <v>2587</v>
      </c>
      <c r="F1154" s="47" t="s">
        <v>453</v>
      </c>
      <c r="G1154" s="16">
        <v>0.7</v>
      </c>
      <c r="H1154" s="10">
        <f t="shared" si="147"/>
        <v>18099.259999999998</v>
      </c>
      <c r="I1154" s="11">
        <v>12669.48</v>
      </c>
      <c r="J1154" s="10">
        <f t="shared" si="148"/>
        <v>18988.669999999998</v>
      </c>
      <c r="K1154" s="11">
        <f t="shared" si="149"/>
        <v>13292.07</v>
      </c>
      <c r="L1154" s="34"/>
    </row>
    <row r="1155" spans="1:12" customFormat="1" ht="47.25" x14ac:dyDescent="0.25">
      <c r="A1155" s="6" t="s">
        <v>2588</v>
      </c>
      <c r="B1155" s="63" t="s">
        <v>2256</v>
      </c>
      <c r="C1155" s="7" t="s">
        <v>769</v>
      </c>
      <c r="D1155" s="7" t="s">
        <v>2589</v>
      </c>
      <c r="E1155" s="8" t="s">
        <v>2590</v>
      </c>
      <c r="F1155" s="47" t="s">
        <v>458</v>
      </c>
      <c r="G1155" s="17">
        <v>70</v>
      </c>
      <c r="H1155" s="10">
        <f t="shared" si="147"/>
        <v>1172.42</v>
      </c>
      <c r="I1155" s="11">
        <v>82069.69</v>
      </c>
      <c r="J1155" s="10">
        <f t="shared" si="148"/>
        <v>1230.03</v>
      </c>
      <c r="K1155" s="11">
        <f t="shared" si="149"/>
        <v>86102.1</v>
      </c>
      <c r="L1155" s="34"/>
    </row>
    <row r="1156" spans="1:12" customFormat="1" ht="47.25" x14ac:dyDescent="0.25">
      <c r="A1156" s="6" t="s">
        <v>2591</v>
      </c>
      <c r="B1156" s="63" t="s">
        <v>2256</v>
      </c>
      <c r="C1156" s="7" t="s">
        <v>773</v>
      </c>
      <c r="D1156" s="7" t="s">
        <v>2592</v>
      </c>
      <c r="E1156" s="8" t="s">
        <v>2593</v>
      </c>
      <c r="F1156" s="47" t="s">
        <v>1019</v>
      </c>
      <c r="G1156" s="17">
        <v>10</v>
      </c>
      <c r="H1156" s="10">
        <f t="shared" si="147"/>
        <v>3224.24</v>
      </c>
      <c r="I1156" s="11">
        <v>32242.400000000001</v>
      </c>
      <c r="J1156" s="10">
        <f t="shared" si="148"/>
        <v>3382.68</v>
      </c>
      <c r="K1156" s="11">
        <f t="shared" si="149"/>
        <v>33826.800000000003</v>
      </c>
      <c r="L1156" s="34"/>
    </row>
    <row r="1157" spans="1:12" customFormat="1" ht="31.5" x14ac:dyDescent="0.25">
      <c r="A1157" s="6" t="s">
        <v>2594</v>
      </c>
      <c r="B1157" s="63" t="s">
        <v>2256</v>
      </c>
      <c r="C1157" s="7" t="s">
        <v>775</v>
      </c>
      <c r="D1157" s="7" t="s">
        <v>2595</v>
      </c>
      <c r="E1157" s="8" t="s">
        <v>2596</v>
      </c>
      <c r="F1157" s="47" t="s">
        <v>1019</v>
      </c>
      <c r="G1157" s="17">
        <v>5</v>
      </c>
      <c r="H1157" s="10">
        <f t="shared" si="147"/>
        <v>1873.7</v>
      </c>
      <c r="I1157" s="11">
        <v>9368.48</v>
      </c>
      <c r="J1157" s="10">
        <f t="shared" si="148"/>
        <v>1965.77</v>
      </c>
      <c r="K1157" s="11">
        <f t="shared" si="149"/>
        <v>9828.85</v>
      </c>
      <c r="L1157" s="34"/>
    </row>
    <row r="1158" spans="1:12" customFormat="1" ht="31.5" x14ac:dyDescent="0.25">
      <c r="A1158" s="18" t="s">
        <v>343</v>
      </c>
      <c r="B1158" s="261"/>
      <c r="C1158" s="261"/>
      <c r="D1158" s="261"/>
      <c r="E1158" s="19" t="s">
        <v>2597</v>
      </c>
      <c r="F1158" s="20"/>
      <c r="G1158" s="21"/>
      <c r="H1158" s="22"/>
      <c r="I1158" s="11"/>
      <c r="J1158" s="22"/>
      <c r="K1158" s="22"/>
      <c r="L1158" s="34"/>
    </row>
    <row r="1159" spans="1:12" customFormat="1" ht="47.25" x14ac:dyDescent="0.25">
      <c r="A1159" s="6" t="s">
        <v>345</v>
      </c>
      <c r="B1159" s="63" t="s">
        <v>2256</v>
      </c>
      <c r="C1159" s="7" t="s">
        <v>781</v>
      </c>
      <c r="D1159" s="7" t="s">
        <v>2598</v>
      </c>
      <c r="E1159" s="8" t="s">
        <v>2599</v>
      </c>
      <c r="F1159" s="47" t="s">
        <v>443</v>
      </c>
      <c r="G1159" s="16">
        <v>1.8</v>
      </c>
      <c r="H1159" s="10">
        <f t="shared" si="147"/>
        <v>98075.85</v>
      </c>
      <c r="I1159" s="11">
        <v>176536.53</v>
      </c>
      <c r="J1159" s="10">
        <f t="shared" si="148"/>
        <v>102895.34</v>
      </c>
      <c r="K1159" s="11">
        <f t="shared" si="149"/>
        <v>185211.61</v>
      </c>
      <c r="L1159" s="34"/>
    </row>
    <row r="1160" spans="1:12" customFormat="1" ht="31.5" x14ac:dyDescent="0.25">
      <c r="A1160" s="6" t="s">
        <v>347</v>
      </c>
      <c r="B1160" s="63" t="s">
        <v>2256</v>
      </c>
      <c r="C1160" s="7" t="s">
        <v>2600</v>
      </c>
      <c r="D1160" s="7" t="s">
        <v>2601</v>
      </c>
      <c r="E1160" s="8" t="s">
        <v>2602</v>
      </c>
      <c r="F1160" s="47" t="s">
        <v>448</v>
      </c>
      <c r="G1160" s="17">
        <v>108</v>
      </c>
      <c r="H1160" s="10">
        <f t="shared" si="147"/>
        <v>351.46</v>
      </c>
      <c r="I1160" s="11">
        <v>37957.68</v>
      </c>
      <c r="J1160" s="10">
        <f t="shared" si="148"/>
        <v>368.73</v>
      </c>
      <c r="K1160" s="11">
        <f t="shared" si="149"/>
        <v>39822.839999999997</v>
      </c>
      <c r="L1160" s="34"/>
    </row>
    <row r="1161" spans="1:12" customFormat="1" ht="47.25" x14ac:dyDescent="0.25">
      <c r="A1161" s="6" t="s">
        <v>349</v>
      </c>
      <c r="B1161" s="63" t="s">
        <v>2256</v>
      </c>
      <c r="C1161" s="7" t="s">
        <v>2603</v>
      </c>
      <c r="D1161" s="7" t="s">
        <v>2604</v>
      </c>
      <c r="E1161" s="8" t="s">
        <v>2605</v>
      </c>
      <c r="F1161" s="47" t="s">
        <v>448</v>
      </c>
      <c r="G1161" s="17">
        <v>72</v>
      </c>
      <c r="H1161" s="10">
        <f t="shared" si="147"/>
        <v>319.48</v>
      </c>
      <c r="I1161" s="11">
        <v>23002.2</v>
      </c>
      <c r="J1161" s="10">
        <f t="shared" si="148"/>
        <v>335.18</v>
      </c>
      <c r="K1161" s="11">
        <f t="shared" si="149"/>
        <v>24132.959999999999</v>
      </c>
      <c r="L1161" s="34"/>
    </row>
    <row r="1162" spans="1:12" customFormat="1" ht="15.75" x14ac:dyDescent="0.25">
      <c r="A1162" s="6" t="s">
        <v>350</v>
      </c>
      <c r="B1162" s="63" t="s">
        <v>2256</v>
      </c>
      <c r="C1162" s="7" t="s">
        <v>784</v>
      </c>
      <c r="D1162" s="7" t="s">
        <v>2606</v>
      </c>
      <c r="E1162" s="8" t="s">
        <v>2607</v>
      </c>
      <c r="F1162" s="47" t="s">
        <v>443</v>
      </c>
      <c r="G1162" s="15">
        <v>0.19</v>
      </c>
      <c r="H1162" s="10">
        <f t="shared" si="147"/>
        <v>100535.58</v>
      </c>
      <c r="I1162" s="11">
        <v>19101.759999999998</v>
      </c>
      <c r="J1162" s="10">
        <f t="shared" si="148"/>
        <v>105475.94</v>
      </c>
      <c r="K1162" s="11">
        <f t="shared" si="149"/>
        <v>20040.43</v>
      </c>
      <c r="L1162" s="34"/>
    </row>
    <row r="1163" spans="1:12" customFormat="1" ht="47.25" x14ac:dyDescent="0.25">
      <c r="A1163" s="6" t="s">
        <v>352</v>
      </c>
      <c r="B1163" s="63" t="s">
        <v>2256</v>
      </c>
      <c r="C1163" s="7" t="s">
        <v>2608</v>
      </c>
      <c r="D1163" s="7" t="s">
        <v>2609</v>
      </c>
      <c r="E1163" s="8" t="s">
        <v>2610</v>
      </c>
      <c r="F1163" s="47" t="s">
        <v>448</v>
      </c>
      <c r="G1163" s="17">
        <v>19</v>
      </c>
      <c r="H1163" s="10">
        <f t="shared" si="147"/>
        <v>2018.89</v>
      </c>
      <c r="I1163" s="11">
        <v>38358.82</v>
      </c>
      <c r="J1163" s="10">
        <f t="shared" si="148"/>
        <v>2118.1</v>
      </c>
      <c r="K1163" s="11">
        <f t="shared" si="149"/>
        <v>40243.9</v>
      </c>
      <c r="L1163" s="34"/>
    </row>
    <row r="1164" spans="1:12" customFormat="1" ht="31.5" x14ac:dyDescent="0.25">
      <c r="A1164" s="18" t="s">
        <v>358</v>
      </c>
      <c r="B1164" s="261"/>
      <c r="C1164" s="261"/>
      <c r="D1164" s="261"/>
      <c r="E1164" s="19" t="s">
        <v>2611</v>
      </c>
      <c r="F1164" s="20"/>
      <c r="G1164" s="21"/>
      <c r="H1164" s="22"/>
      <c r="I1164" s="11"/>
      <c r="J1164" s="22"/>
      <c r="K1164" s="22"/>
      <c r="L1164" s="34"/>
    </row>
    <row r="1165" spans="1:12" customFormat="1" ht="15.75" x14ac:dyDescent="0.25">
      <c r="A1165" s="6" t="s">
        <v>360</v>
      </c>
      <c r="B1165" s="63" t="s">
        <v>2256</v>
      </c>
      <c r="C1165" s="7" t="s">
        <v>745</v>
      </c>
      <c r="D1165" s="7" t="s">
        <v>2612</v>
      </c>
      <c r="E1165" s="8" t="s">
        <v>2613</v>
      </c>
      <c r="F1165" s="47" t="s">
        <v>443</v>
      </c>
      <c r="G1165" s="15">
        <v>0.04</v>
      </c>
      <c r="H1165" s="10">
        <f t="shared" si="147"/>
        <v>2202</v>
      </c>
      <c r="I1165" s="11">
        <v>88.08</v>
      </c>
      <c r="J1165" s="10">
        <f t="shared" si="148"/>
        <v>2310.21</v>
      </c>
      <c r="K1165" s="11">
        <f t="shared" si="149"/>
        <v>92.41</v>
      </c>
      <c r="L1165" s="34"/>
    </row>
    <row r="1166" spans="1:12" customFormat="1" ht="15.75" x14ac:dyDescent="0.25">
      <c r="A1166" s="6" t="s">
        <v>362</v>
      </c>
      <c r="B1166" s="63" t="s">
        <v>2256</v>
      </c>
      <c r="C1166" s="7" t="s">
        <v>746</v>
      </c>
      <c r="D1166" s="7" t="s">
        <v>2614</v>
      </c>
      <c r="E1166" s="8" t="s">
        <v>2615</v>
      </c>
      <c r="F1166" s="47" t="s">
        <v>443</v>
      </c>
      <c r="G1166" s="15">
        <v>0.39</v>
      </c>
      <c r="H1166" s="10">
        <f t="shared" si="147"/>
        <v>2202.1799999999998</v>
      </c>
      <c r="I1166" s="11">
        <v>858.85</v>
      </c>
      <c r="J1166" s="10">
        <f t="shared" si="148"/>
        <v>2310.4</v>
      </c>
      <c r="K1166" s="11">
        <f t="shared" si="149"/>
        <v>901.06</v>
      </c>
      <c r="L1166" s="34"/>
    </row>
    <row r="1167" spans="1:12" customFormat="1" ht="15.75" x14ac:dyDescent="0.25">
      <c r="A1167" s="6" t="s">
        <v>364</v>
      </c>
      <c r="B1167" s="63" t="s">
        <v>2256</v>
      </c>
      <c r="C1167" s="7" t="s">
        <v>747</v>
      </c>
      <c r="D1167" s="7" t="s">
        <v>2616</v>
      </c>
      <c r="E1167" s="8" t="s">
        <v>2617</v>
      </c>
      <c r="F1167" s="47" t="s">
        <v>448</v>
      </c>
      <c r="G1167" s="17">
        <v>34</v>
      </c>
      <c r="H1167" s="10">
        <f t="shared" si="147"/>
        <v>3702.67</v>
      </c>
      <c r="I1167" s="11">
        <v>125890.65</v>
      </c>
      <c r="J1167" s="10">
        <f t="shared" si="148"/>
        <v>3884.62</v>
      </c>
      <c r="K1167" s="11">
        <f t="shared" si="149"/>
        <v>132077.07999999999</v>
      </c>
      <c r="L1167" s="34"/>
    </row>
    <row r="1168" spans="1:12" customFormat="1" ht="15.75" x14ac:dyDescent="0.25">
      <c r="A1168" s="6" t="s">
        <v>366</v>
      </c>
      <c r="B1168" s="63" t="s">
        <v>2256</v>
      </c>
      <c r="C1168" s="7" t="s">
        <v>799</v>
      </c>
      <c r="D1168" s="7" t="s">
        <v>2618</v>
      </c>
      <c r="E1168" s="8" t="s">
        <v>2619</v>
      </c>
      <c r="F1168" s="47" t="s">
        <v>448</v>
      </c>
      <c r="G1168" s="17">
        <v>2758</v>
      </c>
      <c r="H1168" s="10">
        <f t="shared" ref="H1168:H1192" si="150">ROUND(I1168/G1168,2)</f>
        <v>84.73</v>
      </c>
      <c r="I1168" s="11">
        <v>233698.03</v>
      </c>
      <c r="J1168" s="10">
        <f t="shared" ref="J1168:J1192" si="151">ROUND(H1168*M$17*N$17*O$17,2)</f>
        <v>88.89</v>
      </c>
      <c r="K1168" s="11">
        <f t="shared" ref="K1168:K1192" si="152">ROUND(J1168*G1168,2)</f>
        <v>245158.62</v>
      </c>
      <c r="L1168" s="34"/>
    </row>
    <row r="1169" spans="1:12" customFormat="1" ht="15.75" x14ac:dyDescent="0.25">
      <c r="A1169" s="6" t="s">
        <v>368</v>
      </c>
      <c r="B1169" s="63" t="s">
        <v>2256</v>
      </c>
      <c r="C1169" s="7" t="s">
        <v>806</v>
      </c>
      <c r="D1169" s="7" t="s">
        <v>2582</v>
      </c>
      <c r="E1169" s="8" t="s">
        <v>2583</v>
      </c>
      <c r="F1169" s="47" t="s">
        <v>448</v>
      </c>
      <c r="G1169" s="17">
        <v>288</v>
      </c>
      <c r="H1169" s="10">
        <f t="shared" si="150"/>
        <v>203.48</v>
      </c>
      <c r="I1169" s="11">
        <v>58602.53</v>
      </c>
      <c r="J1169" s="10">
        <f t="shared" si="151"/>
        <v>213.48</v>
      </c>
      <c r="K1169" s="11">
        <f t="shared" si="152"/>
        <v>61482.239999999998</v>
      </c>
      <c r="L1169" s="34"/>
    </row>
    <row r="1170" spans="1:12" customFormat="1" ht="15.75" x14ac:dyDescent="0.25">
      <c r="A1170" s="6" t="s">
        <v>370</v>
      </c>
      <c r="B1170" s="63" t="s">
        <v>2256</v>
      </c>
      <c r="C1170" s="7" t="s">
        <v>811</v>
      </c>
      <c r="D1170" s="7" t="s">
        <v>2620</v>
      </c>
      <c r="E1170" s="8" t="s">
        <v>2621</v>
      </c>
      <c r="F1170" s="47" t="s">
        <v>1516</v>
      </c>
      <c r="G1170" s="17">
        <v>73</v>
      </c>
      <c r="H1170" s="10">
        <f t="shared" si="150"/>
        <v>544.58000000000004</v>
      </c>
      <c r="I1170" s="11">
        <v>39754.49</v>
      </c>
      <c r="J1170" s="10">
        <f t="shared" si="151"/>
        <v>571.34</v>
      </c>
      <c r="K1170" s="11">
        <f t="shared" si="152"/>
        <v>41707.82</v>
      </c>
      <c r="L1170" s="34"/>
    </row>
    <row r="1171" spans="1:12" customFormat="1" ht="31.5" x14ac:dyDescent="0.25">
      <c r="A1171" s="6" t="s">
        <v>371</v>
      </c>
      <c r="B1171" s="63" t="s">
        <v>2256</v>
      </c>
      <c r="C1171" s="7" t="s">
        <v>819</v>
      </c>
      <c r="D1171" s="7" t="s">
        <v>2622</v>
      </c>
      <c r="E1171" s="8" t="s">
        <v>2623</v>
      </c>
      <c r="F1171" s="47" t="s">
        <v>443</v>
      </c>
      <c r="G1171" s="15">
        <v>11.17</v>
      </c>
      <c r="H1171" s="10">
        <f t="shared" si="150"/>
        <v>37774.74</v>
      </c>
      <c r="I1171" s="11">
        <v>421943.79</v>
      </c>
      <c r="J1171" s="10">
        <f t="shared" si="151"/>
        <v>39631.01</v>
      </c>
      <c r="K1171" s="11">
        <f t="shared" si="152"/>
        <v>442678.38</v>
      </c>
      <c r="L1171" s="34"/>
    </row>
    <row r="1172" spans="1:12" customFormat="1" ht="15.75" x14ac:dyDescent="0.25">
      <c r="A1172" s="6" t="s">
        <v>374</v>
      </c>
      <c r="B1172" s="63" t="s">
        <v>2256</v>
      </c>
      <c r="C1172" s="7" t="s">
        <v>2624</v>
      </c>
      <c r="D1172" s="7" t="s">
        <v>2625</v>
      </c>
      <c r="E1172" s="8" t="s">
        <v>2626</v>
      </c>
      <c r="F1172" s="47" t="s">
        <v>443</v>
      </c>
      <c r="G1172" s="15">
        <v>11.17</v>
      </c>
      <c r="H1172" s="10">
        <f t="shared" si="150"/>
        <v>9918.4699999999993</v>
      </c>
      <c r="I1172" s="11">
        <v>110789.31</v>
      </c>
      <c r="J1172" s="10">
        <f t="shared" si="151"/>
        <v>10405.870000000001</v>
      </c>
      <c r="K1172" s="11">
        <f t="shared" si="152"/>
        <v>116233.57</v>
      </c>
      <c r="L1172" s="34"/>
    </row>
    <row r="1173" spans="1:12" customFormat="1" ht="15.75" x14ac:dyDescent="0.25">
      <c r="A1173" s="6" t="s">
        <v>2627</v>
      </c>
      <c r="B1173" s="63" t="s">
        <v>2256</v>
      </c>
      <c r="C1173" s="7" t="s">
        <v>2628</v>
      </c>
      <c r="D1173" s="7" t="s">
        <v>2629</v>
      </c>
      <c r="E1173" s="8" t="s">
        <v>2630</v>
      </c>
      <c r="F1173" s="47" t="s">
        <v>1516</v>
      </c>
      <c r="G1173" s="16">
        <v>12.6</v>
      </c>
      <c r="H1173" s="10">
        <f t="shared" si="150"/>
        <v>693.02</v>
      </c>
      <c r="I1173" s="11">
        <v>8731.99</v>
      </c>
      <c r="J1173" s="10">
        <f t="shared" si="151"/>
        <v>727.08</v>
      </c>
      <c r="K1173" s="11">
        <f t="shared" si="152"/>
        <v>9161.2099999999991</v>
      </c>
      <c r="L1173" s="34"/>
    </row>
    <row r="1174" spans="1:12" customFormat="1" ht="15.75" x14ac:dyDescent="0.25">
      <c r="A1174" s="6" t="s">
        <v>2631</v>
      </c>
      <c r="B1174" s="63" t="s">
        <v>2256</v>
      </c>
      <c r="C1174" s="7" t="s">
        <v>2632</v>
      </c>
      <c r="D1174" s="7" t="s">
        <v>2633</v>
      </c>
      <c r="E1174" s="8" t="s">
        <v>2634</v>
      </c>
      <c r="F1174" s="47" t="s">
        <v>1516</v>
      </c>
      <c r="G1174" s="16">
        <v>28.8</v>
      </c>
      <c r="H1174" s="10">
        <f t="shared" si="150"/>
        <v>388.29</v>
      </c>
      <c r="I1174" s="11">
        <v>11182.61</v>
      </c>
      <c r="J1174" s="10">
        <f t="shared" si="151"/>
        <v>407.37</v>
      </c>
      <c r="K1174" s="11">
        <f t="shared" si="152"/>
        <v>11732.26</v>
      </c>
      <c r="L1174" s="34"/>
    </row>
    <row r="1175" spans="1:12" customFormat="1" ht="31.5" x14ac:dyDescent="0.25">
      <c r="A1175" s="6" t="s">
        <v>2635</v>
      </c>
      <c r="B1175" s="63" t="s">
        <v>2256</v>
      </c>
      <c r="C1175" s="7" t="s">
        <v>823</v>
      </c>
      <c r="D1175" s="7" t="s">
        <v>2636</v>
      </c>
      <c r="E1175" s="8" t="s">
        <v>2637</v>
      </c>
      <c r="F1175" s="47" t="s">
        <v>443</v>
      </c>
      <c r="G1175" s="15">
        <v>1.48</v>
      </c>
      <c r="H1175" s="10">
        <f t="shared" si="150"/>
        <v>31686.07</v>
      </c>
      <c r="I1175" s="11">
        <v>46895.38</v>
      </c>
      <c r="J1175" s="10">
        <f t="shared" si="151"/>
        <v>33243.14</v>
      </c>
      <c r="K1175" s="11">
        <f t="shared" si="152"/>
        <v>49199.85</v>
      </c>
      <c r="L1175" s="34"/>
    </row>
    <row r="1176" spans="1:12" customFormat="1" ht="15.75" x14ac:dyDescent="0.25">
      <c r="A1176" s="6" t="s">
        <v>2638</v>
      </c>
      <c r="B1176" s="63" t="s">
        <v>2256</v>
      </c>
      <c r="C1176" s="7" t="s">
        <v>827</v>
      </c>
      <c r="D1176" s="7" t="s">
        <v>2639</v>
      </c>
      <c r="E1176" s="8" t="s">
        <v>2640</v>
      </c>
      <c r="F1176" s="47" t="s">
        <v>1516</v>
      </c>
      <c r="G1176" s="16">
        <v>14.8</v>
      </c>
      <c r="H1176" s="10">
        <f t="shared" si="150"/>
        <v>501.33</v>
      </c>
      <c r="I1176" s="11">
        <v>7419.68</v>
      </c>
      <c r="J1176" s="10">
        <f t="shared" si="151"/>
        <v>525.97</v>
      </c>
      <c r="K1176" s="11">
        <f t="shared" si="152"/>
        <v>7784.36</v>
      </c>
      <c r="L1176" s="34"/>
    </row>
    <row r="1177" spans="1:12" customFormat="1" ht="31.5" x14ac:dyDescent="0.25">
      <c r="A1177" s="6" t="s">
        <v>2641</v>
      </c>
      <c r="B1177" s="63" t="s">
        <v>2256</v>
      </c>
      <c r="C1177" s="7" t="s">
        <v>834</v>
      </c>
      <c r="D1177" s="7" t="s">
        <v>2642</v>
      </c>
      <c r="E1177" s="8" t="s">
        <v>2643</v>
      </c>
      <c r="F1177" s="47" t="s">
        <v>443</v>
      </c>
      <c r="G1177" s="15">
        <v>2.3199999999999998</v>
      </c>
      <c r="H1177" s="10">
        <f t="shared" si="150"/>
        <v>32267.13</v>
      </c>
      <c r="I1177" s="11">
        <v>74859.75</v>
      </c>
      <c r="J1177" s="10">
        <f t="shared" si="151"/>
        <v>33852.75</v>
      </c>
      <c r="K1177" s="11">
        <f t="shared" si="152"/>
        <v>78538.38</v>
      </c>
      <c r="L1177" s="34"/>
    </row>
    <row r="1178" spans="1:12" customFormat="1" ht="15.75" x14ac:dyDescent="0.25">
      <c r="A1178" s="6" t="s">
        <v>2644</v>
      </c>
      <c r="B1178" s="63" t="s">
        <v>2256</v>
      </c>
      <c r="C1178" s="7" t="s">
        <v>838</v>
      </c>
      <c r="D1178" s="7" t="s">
        <v>2645</v>
      </c>
      <c r="E1178" s="8" t="s">
        <v>2646</v>
      </c>
      <c r="F1178" s="47" t="s">
        <v>1516</v>
      </c>
      <c r="G1178" s="16">
        <v>23.2</v>
      </c>
      <c r="H1178" s="10">
        <f t="shared" si="150"/>
        <v>872.9</v>
      </c>
      <c r="I1178" s="11">
        <v>20251.37</v>
      </c>
      <c r="J1178" s="10">
        <f t="shared" si="151"/>
        <v>915.79</v>
      </c>
      <c r="K1178" s="11">
        <f t="shared" si="152"/>
        <v>21246.33</v>
      </c>
      <c r="L1178" s="34"/>
    </row>
    <row r="1179" spans="1:12" customFormat="1" ht="31.5" x14ac:dyDescent="0.25">
      <c r="A1179" s="6" t="s">
        <v>2647</v>
      </c>
      <c r="B1179" s="63" t="s">
        <v>2256</v>
      </c>
      <c r="C1179" s="7" t="s">
        <v>841</v>
      </c>
      <c r="D1179" s="7" t="s">
        <v>2648</v>
      </c>
      <c r="E1179" s="8" t="s">
        <v>2649</v>
      </c>
      <c r="F1179" s="47" t="s">
        <v>443</v>
      </c>
      <c r="G1179" s="15">
        <v>0.04</v>
      </c>
      <c r="H1179" s="10">
        <f t="shared" si="150"/>
        <v>39267.5</v>
      </c>
      <c r="I1179" s="11">
        <v>1570.7</v>
      </c>
      <c r="J1179" s="10">
        <f t="shared" si="151"/>
        <v>41197.120000000003</v>
      </c>
      <c r="K1179" s="11">
        <f t="shared" si="152"/>
        <v>1647.88</v>
      </c>
      <c r="L1179" s="34"/>
    </row>
    <row r="1180" spans="1:12" customFormat="1" ht="15.75" x14ac:dyDescent="0.25">
      <c r="A1180" s="6" t="s">
        <v>2650</v>
      </c>
      <c r="B1180" s="63" t="s">
        <v>2256</v>
      </c>
      <c r="C1180" s="7" t="s">
        <v>2651</v>
      </c>
      <c r="D1180" s="7" t="s">
        <v>2652</v>
      </c>
      <c r="E1180" s="8" t="s">
        <v>2653</v>
      </c>
      <c r="F1180" s="47" t="s">
        <v>1516</v>
      </c>
      <c r="G1180" s="16">
        <v>0.4</v>
      </c>
      <c r="H1180" s="10">
        <f t="shared" si="150"/>
        <v>668.45</v>
      </c>
      <c r="I1180" s="11">
        <v>267.38</v>
      </c>
      <c r="J1180" s="10">
        <f t="shared" si="151"/>
        <v>701.3</v>
      </c>
      <c r="K1180" s="11">
        <f t="shared" si="152"/>
        <v>280.52</v>
      </c>
      <c r="L1180" s="34"/>
    </row>
    <row r="1181" spans="1:12" customFormat="1" ht="31.5" x14ac:dyDescent="0.25">
      <c r="A1181" s="6" t="s">
        <v>2654</v>
      </c>
      <c r="B1181" s="63" t="s">
        <v>2256</v>
      </c>
      <c r="C1181" s="7" t="s">
        <v>846</v>
      </c>
      <c r="D1181" s="7" t="s">
        <v>2655</v>
      </c>
      <c r="E1181" s="8" t="s">
        <v>2656</v>
      </c>
      <c r="F1181" s="47" t="s">
        <v>448</v>
      </c>
      <c r="G1181" s="17">
        <v>54</v>
      </c>
      <c r="H1181" s="10">
        <f t="shared" si="150"/>
        <v>6478.7</v>
      </c>
      <c r="I1181" s="11">
        <v>349849.93</v>
      </c>
      <c r="J1181" s="10">
        <f t="shared" si="151"/>
        <v>6797.07</v>
      </c>
      <c r="K1181" s="11">
        <f t="shared" si="152"/>
        <v>367041.78</v>
      </c>
      <c r="L1181" s="34"/>
    </row>
    <row r="1182" spans="1:12" customFormat="1" ht="15.75" x14ac:dyDescent="0.25">
      <c r="A1182" s="6" t="s">
        <v>2657</v>
      </c>
      <c r="B1182" s="63" t="s">
        <v>2256</v>
      </c>
      <c r="C1182" s="7" t="s">
        <v>848</v>
      </c>
      <c r="D1182" s="7" t="s">
        <v>2658</v>
      </c>
      <c r="E1182" s="8" t="s">
        <v>2659</v>
      </c>
      <c r="F1182" s="47" t="s">
        <v>448</v>
      </c>
      <c r="G1182" s="17">
        <v>54</v>
      </c>
      <c r="H1182" s="10">
        <f t="shared" si="150"/>
        <v>698.34</v>
      </c>
      <c r="I1182" s="11">
        <v>37710.36</v>
      </c>
      <c r="J1182" s="10">
        <f t="shared" si="151"/>
        <v>732.66</v>
      </c>
      <c r="K1182" s="11">
        <f t="shared" si="152"/>
        <v>39563.64</v>
      </c>
      <c r="L1182" s="34"/>
    </row>
    <row r="1183" spans="1:12" customFormat="1" ht="15.75" x14ac:dyDescent="0.25">
      <c r="A1183" s="18" t="s">
        <v>376</v>
      </c>
      <c r="B1183" s="261"/>
      <c r="C1183" s="261"/>
      <c r="D1183" s="261"/>
      <c r="E1183" s="19" t="s">
        <v>2660</v>
      </c>
      <c r="F1183" s="20"/>
      <c r="G1183" s="21"/>
      <c r="H1183" s="22"/>
      <c r="I1183" s="11"/>
      <c r="J1183" s="22"/>
      <c r="K1183" s="22"/>
      <c r="L1183" s="34"/>
    </row>
    <row r="1184" spans="1:12" customFormat="1" ht="31.5" x14ac:dyDescent="0.25">
      <c r="A1184" s="6" t="s">
        <v>380</v>
      </c>
      <c r="B1184" s="63" t="s">
        <v>2256</v>
      </c>
      <c r="C1184" s="7" t="s">
        <v>850</v>
      </c>
      <c r="D1184" s="7" t="s">
        <v>2661</v>
      </c>
      <c r="E1184" s="8" t="s">
        <v>2662</v>
      </c>
      <c r="F1184" s="47" t="s">
        <v>453</v>
      </c>
      <c r="G1184" s="15">
        <v>5.15</v>
      </c>
      <c r="H1184" s="10">
        <f t="shared" si="150"/>
        <v>28026.39</v>
      </c>
      <c r="I1184" s="11">
        <v>144335.9</v>
      </c>
      <c r="J1184" s="10">
        <f t="shared" si="151"/>
        <v>29403.62</v>
      </c>
      <c r="K1184" s="11">
        <f t="shared" si="152"/>
        <v>151428.64000000001</v>
      </c>
      <c r="L1184" s="34"/>
    </row>
    <row r="1185" spans="1:12" customFormat="1" ht="31.5" x14ac:dyDescent="0.25">
      <c r="A1185" s="6" t="s">
        <v>2356</v>
      </c>
      <c r="B1185" s="63" t="s">
        <v>2256</v>
      </c>
      <c r="C1185" s="7" t="s">
        <v>852</v>
      </c>
      <c r="D1185" s="7" t="s">
        <v>32</v>
      </c>
      <c r="E1185" s="8" t="s">
        <v>33</v>
      </c>
      <c r="F1185" s="47" t="s">
        <v>29</v>
      </c>
      <c r="G1185" s="9">
        <v>0.20291000000000001</v>
      </c>
      <c r="H1185" s="10">
        <f t="shared" si="150"/>
        <v>54642.21</v>
      </c>
      <c r="I1185" s="11">
        <v>11087.45</v>
      </c>
      <c r="J1185" s="10">
        <f t="shared" si="151"/>
        <v>57327.35</v>
      </c>
      <c r="K1185" s="11">
        <f t="shared" si="152"/>
        <v>11632.29</v>
      </c>
      <c r="L1185" s="34"/>
    </row>
    <row r="1186" spans="1:12" customFormat="1" ht="31.5" x14ac:dyDescent="0.25">
      <c r="A1186" s="6" t="s">
        <v>2663</v>
      </c>
      <c r="B1186" s="63" t="s">
        <v>2256</v>
      </c>
      <c r="C1186" s="7" t="s">
        <v>854</v>
      </c>
      <c r="D1186" s="7" t="s">
        <v>2664</v>
      </c>
      <c r="E1186" s="8" t="s">
        <v>2665</v>
      </c>
      <c r="F1186" s="47" t="s">
        <v>453</v>
      </c>
      <c r="G1186" s="15">
        <v>0.35</v>
      </c>
      <c r="H1186" s="10">
        <f t="shared" si="150"/>
        <v>24228.03</v>
      </c>
      <c r="I1186" s="11">
        <v>8479.81</v>
      </c>
      <c r="J1186" s="10">
        <f t="shared" si="151"/>
        <v>25418.61</v>
      </c>
      <c r="K1186" s="11">
        <f t="shared" si="152"/>
        <v>8896.51</v>
      </c>
      <c r="L1186" s="34"/>
    </row>
    <row r="1187" spans="1:12" customFormat="1" ht="15.75" x14ac:dyDescent="0.25">
      <c r="A1187" s="6" t="s">
        <v>2666</v>
      </c>
      <c r="B1187" s="63" t="s">
        <v>2256</v>
      </c>
      <c r="C1187" s="7" t="s">
        <v>856</v>
      </c>
      <c r="D1187" s="7" t="s">
        <v>2667</v>
      </c>
      <c r="E1187" s="8" t="s">
        <v>2668</v>
      </c>
      <c r="F1187" s="47" t="s">
        <v>29</v>
      </c>
      <c r="G1187" s="13">
        <v>2.7474999999999999E-2</v>
      </c>
      <c r="H1187" s="10">
        <f t="shared" si="150"/>
        <v>60543.4</v>
      </c>
      <c r="I1187" s="11">
        <v>1663.43</v>
      </c>
      <c r="J1187" s="10">
        <f t="shared" si="151"/>
        <v>63518.53</v>
      </c>
      <c r="K1187" s="11">
        <f t="shared" si="152"/>
        <v>1745.17</v>
      </c>
      <c r="L1187" s="34"/>
    </row>
    <row r="1188" spans="1:12" customFormat="1" ht="31.5" x14ac:dyDescent="0.25">
      <c r="A1188" s="6" t="s">
        <v>2669</v>
      </c>
      <c r="B1188" s="63" t="s">
        <v>2256</v>
      </c>
      <c r="C1188" s="7" t="s">
        <v>858</v>
      </c>
      <c r="D1188" s="7" t="s">
        <v>2670</v>
      </c>
      <c r="E1188" s="8" t="s">
        <v>2671</v>
      </c>
      <c r="F1188" s="47" t="s">
        <v>453</v>
      </c>
      <c r="G1188" s="16">
        <v>0.7</v>
      </c>
      <c r="H1188" s="10">
        <f t="shared" si="150"/>
        <v>28454.14</v>
      </c>
      <c r="I1188" s="11">
        <v>19917.900000000001</v>
      </c>
      <c r="J1188" s="10">
        <f t="shared" si="151"/>
        <v>29852.39</v>
      </c>
      <c r="K1188" s="11">
        <f t="shared" si="152"/>
        <v>20896.669999999998</v>
      </c>
      <c r="L1188" s="34"/>
    </row>
    <row r="1189" spans="1:12" customFormat="1" ht="31.5" x14ac:dyDescent="0.25">
      <c r="A1189" s="6" t="s">
        <v>2672</v>
      </c>
      <c r="B1189" s="63" t="s">
        <v>2256</v>
      </c>
      <c r="C1189" s="7" t="s">
        <v>2673</v>
      </c>
      <c r="D1189" s="7" t="s">
        <v>36</v>
      </c>
      <c r="E1189" s="8" t="s">
        <v>37</v>
      </c>
      <c r="F1189" s="47" t="s">
        <v>29</v>
      </c>
      <c r="G1189" s="9">
        <v>1.848E-2</v>
      </c>
      <c r="H1189" s="10">
        <f t="shared" si="150"/>
        <v>54570.35</v>
      </c>
      <c r="I1189" s="11">
        <v>1008.46</v>
      </c>
      <c r="J1189" s="10">
        <f t="shared" si="151"/>
        <v>57251.96</v>
      </c>
      <c r="K1189" s="11">
        <f t="shared" si="152"/>
        <v>1058.02</v>
      </c>
      <c r="L1189" s="34"/>
    </row>
    <row r="1190" spans="1:12" customFormat="1" ht="31.5" x14ac:dyDescent="0.25">
      <c r="A1190" s="6" t="s">
        <v>2674</v>
      </c>
      <c r="B1190" s="63" t="s">
        <v>2256</v>
      </c>
      <c r="C1190" s="7" t="s">
        <v>2675</v>
      </c>
      <c r="D1190" s="7" t="s">
        <v>44</v>
      </c>
      <c r="E1190" s="8" t="s">
        <v>45</v>
      </c>
      <c r="F1190" s="47" t="s">
        <v>29</v>
      </c>
      <c r="G1190" s="9">
        <v>6.3119999999999996E-2</v>
      </c>
      <c r="H1190" s="10">
        <f t="shared" si="150"/>
        <v>49572.08</v>
      </c>
      <c r="I1190" s="11">
        <v>3128.99</v>
      </c>
      <c r="J1190" s="10">
        <f t="shared" si="151"/>
        <v>52008.07</v>
      </c>
      <c r="K1190" s="11">
        <f t="shared" si="152"/>
        <v>3282.75</v>
      </c>
      <c r="L1190" s="34"/>
    </row>
    <row r="1191" spans="1:12" customFormat="1" ht="15.75" x14ac:dyDescent="0.25">
      <c r="A1191" s="6" t="s">
        <v>2676</v>
      </c>
      <c r="B1191" s="63" t="s">
        <v>2256</v>
      </c>
      <c r="C1191" s="7" t="s">
        <v>860</v>
      </c>
      <c r="D1191" s="7" t="s">
        <v>2677</v>
      </c>
      <c r="E1191" s="8" t="s">
        <v>2678</v>
      </c>
      <c r="F1191" s="47" t="s">
        <v>443</v>
      </c>
      <c r="G1191" s="15">
        <v>0.56000000000000005</v>
      </c>
      <c r="H1191" s="10">
        <f t="shared" si="150"/>
        <v>68804.73</v>
      </c>
      <c r="I1191" s="11">
        <v>38530.65</v>
      </c>
      <c r="J1191" s="10">
        <f t="shared" si="151"/>
        <v>72185.820000000007</v>
      </c>
      <c r="K1191" s="11">
        <f t="shared" si="152"/>
        <v>40424.06</v>
      </c>
      <c r="L1191" s="34"/>
    </row>
    <row r="1192" spans="1:12" customFormat="1" ht="15.75" x14ac:dyDescent="0.25">
      <c r="A1192" s="6" t="s">
        <v>2679</v>
      </c>
      <c r="B1192" s="63" t="s">
        <v>2256</v>
      </c>
      <c r="C1192" s="7" t="s">
        <v>865</v>
      </c>
      <c r="D1192" s="7" t="s">
        <v>2680</v>
      </c>
      <c r="E1192" s="8" t="s">
        <v>2681</v>
      </c>
      <c r="F1192" s="47" t="s">
        <v>448</v>
      </c>
      <c r="G1192" s="17">
        <v>192</v>
      </c>
      <c r="H1192" s="10">
        <f t="shared" si="150"/>
        <v>316.13</v>
      </c>
      <c r="I1192" s="11">
        <v>60697.5</v>
      </c>
      <c r="J1192" s="10">
        <f t="shared" si="151"/>
        <v>331.66</v>
      </c>
      <c r="K1192" s="11">
        <f t="shared" si="152"/>
        <v>63678.720000000001</v>
      </c>
      <c r="L1192" s="34"/>
    </row>
    <row r="1193" spans="1:12" customFormat="1" ht="18.75" x14ac:dyDescent="0.3">
      <c r="A1193" s="269" t="s">
        <v>4507</v>
      </c>
      <c r="B1193" s="269"/>
      <c r="C1193" s="269"/>
      <c r="D1193" s="269"/>
      <c r="E1193" s="269"/>
      <c r="F1193" s="58"/>
      <c r="G1193" s="58"/>
      <c r="H1193" s="58"/>
      <c r="I1193" s="101">
        <f>SUM(I1196:I1294)</f>
        <v>3863600.2499999981</v>
      </c>
      <c r="J1193" s="58"/>
      <c r="K1193" s="75">
        <f>SUM(K1196:K1294)</f>
        <v>4047257.1099999994</v>
      </c>
      <c r="L1193" s="59"/>
    </row>
    <row r="1194" spans="1:12" customFormat="1" ht="18.75" x14ac:dyDescent="0.25">
      <c r="A1194" s="258" t="s">
        <v>4503</v>
      </c>
      <c r="B1194" s="259"/>
      <c r="C1194" s="259"/>
      <c r="D1194" s="259"/>
      <c r="E1194" s="260"/>
      <c r="F1194" s="50"/>
      <c r="G1194" s="51"/>
      <c r="H1194" s="52"/>
      <c r="I1194" s="102">
        <f>I1197+I1199+I1200+I1202+I1203+I1204+I1205+I1206+I1207+I1209+I1210+I1212+I1223+I1224+I1226+I1227+I1228+I1234+I1235+I1237+I1251+I1253+I1254+I1255+I1258+I1271+I1272+I1274+I1275+I1276+I1277</f>
        <v>544041.18000000005</v>
      </c>
      <c r="J1194" s="53"/>
      <c r="K1194" s="55">
        <f>K1197+K1199+K1200+K1202+K1203+K1204+K1205+K1206+K1207+K1209+K1210+K1212+K1223+K1224+K1226+K1227+K1228+K1234+K1235+K1237+K1251+K1253+K1254+K1255+K1258+K1271+K1272+K1274+K1275+K1276+K1277</f>
        <v>564565.78999999992</v>
      </c>
      <c r="L1194" s="55"/>
    </row>
    <row r="1195" spans="1:12" customFormat="1" ht="20.25" customHeight="1" x14ac:dyDescent="0.25">
      <c r="A1195" s="18" t="s">
        <v>385</v>
      </c>
      <c r="B1195" s="261"/>
      <c r="C1195" s="261"/>
      <c r="D1195" s="261"/>
      <c r="E1195" s="19" t="s">
        <v>2682</v>
      </c>
      <c r="F1195" s="20"/>
      <c r="G1195" s="21"/>
      <c r="H1195" s="22"/>
      <c r="I1195" s="11"/>
      <c r="J1195" s="22"/>
      <c r="K1195" s="22"/>
      <c r="L1195" s="34"/>
    </row>
    <row r="1196" spans="1:12" customFormat="1" ht="31.5" x14ac:dyDescent="0.25">
      <c r="A1196" s="6" t="s">
        <v>387</v>
      </c>
      <c r="B1196" s="63" t="s">
        <v>2683</v>
      </c>
      <c r="C1196" s="7" t="s">
        <v>11</v>
      </c>
      <c r="D1196" s="7" t="s">
        <v>2684</v>
      </c>
      <c r="E1196" s="8" t="s">
        <v>2685</v>
      </c>
      <c r="F1196" s="47" t="s">
        <v>448</v>
      </c>
      <c r="G1196" s="17">
        <v>1</v>
      </c>
      <c r="H1196" s="10">
        <f t="shared" ref="H1196:H1259" si="153">ROUND(I1196/G1196,2)</f>
        <v>2251.46</v>
      </c>
      <c r="I1196" s="11">
        <v>2251.46</v>
      </c>
      <c r="J1196" s="10">
        <f t="shared" ref="J1196:J1259" si="154">ROUND(H1196*M$17*N$17*O$17,2)</f>
        <v>2362.1</v>
      </c>
      <c r="K1196" s="11">
        <f t="shared" ref="K1196:K1259" si="155">ROUND(J1196*G1196,2)</f>
        <v>2362.1</v>
      </c>
      <c r="L1196" s="34"/>
    </row>
    <row r="1197" spans="1:12" s="74" customFormat="1" ht="15.75" x14ac:dyDescent="0.25">
      <c r="A1197" s="65" t="s">
        <v>389</v>
      </c>
      <c r="B1197" s="66" t="s">
        <v>2683</v>
      </c>
      <c r="C1197" s="67" t="s">
        <v>12</v>
      </c>
      <c r="D1197" s="67" t="s">
        <v>2686</v>
      </c>
      <c r="E1197" s="68" t="s">
        <v>4576</v>
      </c>
      <c r="F1197" s="69" t="s">
        <v>448</v>
      </c>
      <c r="G1197" s="70">
        <v>1</v>
      </c>
      <c r="H1197" s="71">
        <f t="shared" si="153"/>
        <v>4400.63</v>
      </c>
      <c r="I1197" s="11">
        <v>4400.63</v>
      </c>
      <c r="J1197" s="71">
        <f>ROUND(H1197*N$17*O$17,2)</f>
        <v>4566.6499999999996</v>
      </c>
      <c r="K1197" s="72">
        <f t="shared" si="155"/>
        <v>4566.6499999999996</v>
      </c>
      <c r="L1197" s="73"/>
    </row>
    <row r="1198" spans="1:12" customFormat="1" ht="31.5" x14ac:dyDescent="0.25">
      <c r="A1198" s="6" t="s">
        <v>391</v>
      </c>
      <c r="B1198" s="63" t="s">
        <v>2683</v>
      </c>
      <c r="C1198" s="7" t="s">
        <v>629</v>
      </c>
      <c r="D1198" s="7" t="s">
        <v>2687</v>
      </c>
      <c r="E1198" s="8" t="s">
        <v>2688</v>
      </c>
      <c r="F1198" s="47" t="s">
        <v>448</v>
      </c>
      <c r="G1198" s="17">
        <v>2</v>
      </c>
      <c r="H1198" s="10">
        <f t="shared" si="153"/>
        <v>4129.2700000000004</v>
      </c>
      <c r="I1198" s="11">
        <v>8258.5400000000009</v>
      </c>
      <c r="J1198" s="10">
        <f t="shared" si="154"/>
        <v>4332.18</v>
      </c>
      <c r="K1198" s="11">
        <f t="shared" si="155"/>
        <v>8664.36</v>
      </c>
      <c r="L1198" s="34"/>
    </row>
    <row r="1199" spans="1:12" s="74" customFormat="1" ht="31.5" x14ac:dyDescent="0.25">
      <c r="A1199" s="65" t="s">
        <v>393</v>
      </c>
      <c r="B1199" s="66" t="s">
        <v>2683</v>
      </c>
      <c r="C1199" s="67" t="s">
        <v>631</v>
      </c>
      <c r="D1199" s="67" t="s">
        <v>2689</v>
      </c>
      <c r="E1199" s="68" t="s">
        <v>4577</v>
      </c>
      <c r="F1199" s="69" t="s">
        <v>448</v>
      </c>
      <c r="G1199" s="70">
        <v>2</v>
      </c>
      <c r="H1199" s="71">
        <f t="shared" si="153"/>
        <v>927.47</v>
      </c>
      <c r="I1199" s="11">
        <v>1854.94</v>
      </c>
      <c r="J1199" s="71">
        <f>ROUND(H1199*N$17*O$17,2)</f>
        <v>962.46</v>
      </c>
      <c r="K1199" s="72">
        <f t="shared" si="155"/>
        <v>1924.92</v>
      </c>
      <c r="L1199" s="73"/>
    </row>
    <row r="1200" spans="1:12" s="74" customFormat="1" ht="15.75" x14ac:dyDescent="0.25">
      <c r="A1200" s="65" t="s">
        <v>395</v>
      </c>
      <c r="B1200" s="66" t="s">
        <v>2683</v>
      </c>
      <c r="C1200" s="67" t="s">
        <v>660</v>
      </c>
      <c r="D1200" s="67" t="s">
        <v>2690</v>
      </c>
      <c r="E1200" s="68" t="s">
        <v>4578</v>
      </c>
      <c r="F1200" s="69" t="s">
        <v>448</v>
      </c>
      <c r="G1200" s="70">
        <v>2</v>
      </c>
      <c r="H1200" s="71">
        <f t="shared" si="153"/>
        <v>42.69</v>
      </c>
      <c r="I1200" s="11">
        <v>85.38</v>
      </c>
      <c r="J1200" s="71">
        <f>ROUND(H1200*N$17*O$17,2)</f>
        <v>44.3</v>
      </c>
      <c r="K1200" s="72">
        <f t="shared" si="155"/>
        <v>88.6</v>
      </c>
      <c r="L1200" s="73"/>
    </row>
    <row r="1201" spans="1:12" customFormat="1" ht="47.25" x14ac:dyDescent="0.25">
      <c r="A1201" s="6" t="s">
        <v>397</v>
      </c>
      <c r="B1201" s="63" t="s">
        <v>2683</v>
      </c>
      <c r="C1201" s="7" t="s">
        <v>14</v>
      </c>
      <c r="D1201" s="7" t="s">
        <v>2691</v>
      </c>
      <c r="E1201" s="8" t="s">
        <v>2692</v>
      </c>
      <c r="F1201" s="47" t="s">
        <v>448</v>
      </c>
      <c r="G1201" s="17">
        <v>2</v>
      </c>
      <c r="H1201" s="10">
        <f t="shared" si="153"/>
        <v>26102.06</v>
      </c>
      <c r="I1201" s="11">
        <v>52204.11</v>
      </c>
      <c r="J1201" s="10">
        <f t="shared" si="154"/>
        <v>27384.73</v>
      </c>
      <c r="K1201" s="11">
        <f t="shared" si="155"/>
        <v>54769.46</v>
      </c>
      <c r="L1201" s="34"/>
    </row>
    <row r="1202" spans="1:12" s="74" customFormat="1" ht="31.5" x14ac:dyDescent="0.25">
      <c r="A1202" s="65" t="s">
        <v>399</v>
      </c>
      <c r="B1202" s="66" t="s">
        <v>2683</v>
      </c>
      <c r="C1202" s="67" t="s">
        <v>19</v>
      </c>
      <c r="D1202" s="67" t="s">
        <v>2693</v>
      </c>
      <c r="E1202" s="68" t="s">
        <v>4579</v>
      </c>
      <c r="F1202" s="69" t="s">
        <v>448</v>
      </c>
      <c r="G1202" s="70">
        <v>2</v>
      </c>
      <c r="H1202" s="71">
        <f t="shared" si="153"/>
        <v>29750.37</v>
      </c>
      <c r="I1202" s="11">
        <v>59500.74</v>
      </c>
      <c r="J1202" s="71">
        <f t="shared" ref="J1202:J1207" si="156">ROUND(H1202*N$17*O$17,2)</f>
        <v>30872.720000000001</v>
      </c>
      <c r="K1202" s="72">
        <f t="shared" si="155"/>
        <v>61745.440000000002</v>
      </c>
      <c r="L1202" s="73"/>
    </row>
    <row r="1203" spans="1:12" s="74" customFormat="1" ht="31.5" x14ac:dyDescent="0.25">
      <c r="A1203" s="65" t="s">
        <v>401</v>
      </c>
      <c r="B1203" s="66" t="s">
        <v>2683</v>
      </c>
      <c r="C1203" s="67" t="s">
        <v>56</v>
      </c>
      <c r="D1203" s="67" t="s">
        <v>2694</v>
      </c>
      <c r="E1203" s="68" t="s">
        <v>4580</v>
      </c>
      <c r="F1203" s="69" t="s">
        <v>448</v>
      </c>
      <c r="G1203" s="70">
        <v>2</v>
      </c>
      <c r="H1203" s="71">
        <f t="shared" si="153"/>
        <v>190.51</v>
      </c>
      <c r="I1203" s="11">
        <v>381.01</v>
      </c>
      <c r="J1203" s="71">
        <f t="shared" si="156"/>
        <v>197.7</v>
      </c>
      <c r="K1203" s="72">
        <f t="shared" si="155"/>
        <v>395.4</v>
      </c>
      <c r="L1203" s="73"/>
    </row>
    <row r="1204" spans="1:12" s="74" customFormat="1" ht="47.25" x14ac:dyDescent="0.25">
      <c r="A1204" s="65" t="s">
        <v>403</v>
      </c>
      <c r="B1204" s="66" t="s">
        <v>2683</v>
      </c>
      <c r="C1204" s="67" t="s">
        <v>60</v>
      </c>
      <c r="D1204" s="67" t="s">
        <v>2695</v>
      </c>
      <c r="E1204" s="68" t="s">
        <v>4581</v>
      </c>
      <c r="F1204" s="69" t="s">
        <v>448</v>
      </c>
      <c r="G1204" s="70">
        <v>2</v>
      </c>
      <c r="H1204" s="71">
        <f t="shared" si="153"/>
        <v>108841.25</v>
      </c>
      <c r="I1204" s="11">
        <v>217682.5</v>
      </c>
      <c r="J1204" s="71">
        <f t="shared" si="156"/>
        <v>112947.33</v>
      </c>
      <c r="K1204" s="72">
        <f t="shared" si="155"/>
        <v>225894.66</v>
      </c>
      <c r="L1204" s="73"/>
    </row>
    <row r="1205" spans="1:12" s="74" customFormat="1" ht="31.5" x14ac:dyDescent="0.25">
      <c r="A1205" s="65" t="s">
        <v>2696</v>
      </c>
      <c r="B1205" s="66" t="s">
        <v>2683</v>
      </c>
      <c r="C1205" s="67" t="s">
        <v>76</v>
      </c>
      <c r="D1205" s="67" t="s">
        <v>2697</v>
      </c>
      <c r="E1205" s="68" t="s">
        <v>4582</v>
      </c>
      <c r="F1205" s="69" t="s">
        <v>448</v>
      </c>
      <c r="G1205" s="70">
        <v>18</v>
      </c>
      <c r="H1205" s="71">
        <f t="shared" si="153"/>
        <v>611.33000000000004</v>
      </c>
      <c r="I1205" s="11">
        <v>11003.99</v>
      </c>
      <c r="J1205" s="71">
        <f t="shared" si="156"/>
        <v>634.39</v>
      </c>
      <c r="K1205" s="72">
        <f t="shared" si="155"/>
        <v>11419.02</v>
      </c>
      <c r="L1205" s="73"/>
    </row>
    <row r="1206" spans="1:12" s="74" customFormat="1" ht="47.25" x14ac:dyDescent="0.25">
      <c r="A1206" s="65" t="s">
        <v>2698</v>
      </c>
      <c r="B1206" s="66" t="s">
        <v>2683</v>
      </c>
      <c r="C1206" s="67" t="s">
        <v>102</v>
      </c>
      <c r="D1206" s="67" t="s">
        <v>2699</v>
      </c>
      <c r="E1206" s="68" t="s">
        <v>4583</v>
      </c>
      <c r="F1206" s="69" t="s">
        <v>448</v>
      </c>
      <c r="G1206" s="70">
        <v>5</v>
      </c>
      <c r="H1206" s="71">
        <f t="shared" si="153"/>
        <v>1833.94</v>
      </c>
      <c r="I1206" s="11">
        <v>9169.68</v>
      </c>
      <c r="J1206" s="71">
        <f t="shared" si="156"/>
        <v>1903.13</v>
      </c>
      <c r="K1206" s="72">
        <f t="shared" si="155"/>
        <v>9515.65</v>
      </c>
      <c r="L1206" s="73"/>
    </row>
    <row r="1207" spans="1:12" s="74" customFormat="1" ht="15.75" x14ac:dyDescent="0.25">
      <c r="A1207" s="65" t="s">
        <v>2700</v>
      </c>
      <c r="B1207" s="66" t="s">
        <v>2683</v>
      </c>
      <c r="C1207" s="67" t="s">
        <v>121</v>
      </c>
      <c r="D1207" s="67" t="s">
        <v>2701</v>
      </c>
      <c r="E1207" s="68" t="s">
        <v>4584</v>
      </c>
      <c r="F1207" s="69" t="s">
        <v>448</v>
      </c>
      <c r="G1207" s="70">
        <v>4</v>
      </c>
      <c r="H1207" s="71">
        <f t="shared" si="153"/>
        <v>200.69</v>
      </c>
      <c r="I1207" s="11">
        <v>802.76</v>
      </c>
      <c r="J1207" s="71">
        <f t="shared" si="156"/>
        <v>208.26</v>
      </c>
      <c r="K1207" s="72">
        <f t="shared" si="155"/>
        <v>833.04</v>
      </c>
      <c r="L1207" s="73"/>
    </row>
    <row r="1208" spans="1:12" customFormat="1" ht="15.75" x14ac:dyDescent="0.25">
      <c r="A1208" s="6" t="s">
        <v>2702</v>
      </c>
      <c r="B1208" s="63" t="s">
        <v>2683</v>
      </c>
      <c r="C1208" s="7" t="s">
        <v>140</v>
      </c>
      <c r="D1208" s="7" t="s">
        <v>2703</v>
      </c>
      <c r="E1208" s="8" t="s">
        <v>2704</v>
      </c>
      <c r="F1208" s="47" t="s">
        <v>443</v>
      </c>
      <c r="G1208" s="15">
        <v>0.02</v>
      </c>
      <c r="H1208" s="10">
        <f t="shared" si="153"/>
        <v>8086</v>
      </c>
      <c r="I1208" s="11">
        <v>161.72</v>
      </c>
      <c r="J1208" s="10">
        <f t="shared" si="154"/>
        <v>8483.35</v>
      </c>
      <c r="K1208" s="11">
        <f t="shared" si="155"/>
        <v>169.67</v>
      </c>
      <c r="L1208" s="34"/>
    </row>
    <row r="1209" spans="1:12" s="74" customFormat="1" ht="15.75" x14ac:dyDescent="0.25">
      <c r="A1209" s="65" t="s">
        <v>2705</v>
      </c>
      <c r="B1209" s="66" t="s">
        <v>2683</v>
      </c>
      <c r="C1209" s="67" t="s">
        <v>142</v>
      </c>
      <c r="D1209" s="67" t="s">
        <v>2706</v>
      </c>
      <c r="E1209" s="68" t="s">
        <v>4585</v>
      </c>
      <c r="F1209" s="69" t="s">
        <v>448</v>
      </c>
      <c r="G1209" s="70">
        <v>2</v>
      </c>
      <c r="H1209" s="71">
        <f t="shared" si="153"/>
        <v>41.36</v>
      </c>
      <c r="I1209" s="11">
        <v>82.72</v>
      </c>
      <c r="J1209" s="71">
        <f>ROUND(H1209*N$17*O$17,2)</f>
        <v>42.92</v>
      </c>
      <c r="K1209" s="72">
        <f t="shared" si="155"/>
        <v>85.84</v>
      </c>
      <c r="L1209" s="73"/>
    </row>
    <row r="1210" spans="1:12" s="74" customFormat="1" ht="15.75" x14ac:dyDescent="0.25">
      <c r="A1210" s="65" t="s">
        <v>2707</v>
      </c>
      <c r="B1210" s="66" t="s">
        <v>2683</v>
      </c>
      <c r="C1210" s="67" t="s">
        <v>159</v>
      </c>
      <c r="D1210" s="67" t="s">
        <v>2690</v>
      </c>
      <c r="E1210" s="68" t="s">
        <v>4586</v>
      </c>
      <c r="F1210" s="69" t="s">
        <v>448</v>
      </c>
      <c r="G1210" s="70">
        <v>16</v>
      </c>
      <c r="H1210" s="71">
        <f t="shared" si="153"/>
        <v>42.69</v>
      </c>
      <c r="I1210" s="11">
        <v>683.04</v>
      </c>
      <c r="J1210" s="71">
        <f>ROUND(H1210*N$17*O$17,2)</f>
        <v>44.3</v>
      </c>
      <c r="K1210" s="72">
        <f t="shared" si="155"/>
        <v>708.8</v>
      </c>
      <c r="L1210" s="73"/>
    </row>
    <row r="1211" spans="1:12" s="74" customFormat="1" ht="47.25" x14ac:dyDescent="0.25">
      <c r="A1211" s="6" t="s">
        <v>2708</v>
      </c>
      <c r="B1211" s="63" t="s">
        <v>2683</v>
      </c>
      <c r="C1211" s="7" t="s">
        <v>176</v>
      </c>
      <c r="D1211" s="7" t="s">
        <v>2709</v>
      </c>
      <c r="E1211" s="8" t="s">
        <v>4776</v>
      </c>
      <c r="F1211" s="47" t="s">
        <v>1516</v>
      </c>
      <c r="G1211" s="16">
        <v>1.6</v>
      </c>
      <c r="H1211" s="10">
        <f t="shared" si="153"/>
        <v>136.63999999999999</v>
      </c>
      <c r="I1211" s="11">
        <v>218.62</v>
      </c>
      <c r="J1211" s="10">
        <f t="shared" si="154"/>
        <v>143.35</v>
      </c>
      <c r="K1211" s="11">
        <f t="shared" si="155"/>
        <v>229.36</v>
      </c>
      <c r="L1211" s="34"/>
    </row>
    <row r="1212" spans="1:12" s="74" customFormat="1" ht="15.75" x14ac:dyDescent="0.25">
      <c r="A1212" s="65" t="s">
        <v>2710</v>
      </c>
      <c r="B1212" s="66" t="s">
        <v>2683</v>
      </c>
      <c r="C1212" s="67" t="s">
        <v>191</v>
      </c>
      <c r="D1212" s="67" t="s">
        <v>2711</v>
      </c>
      <c r="E1212" s="68" t="s">
        <v>4587</v>
      </c>
      <c r="F1212" s="69" t="s">
        <v>448</v>
      </c>
      <c r="G1212" s="70">
        <v>16</v>
      </c>
      <c r="H1212" s="71">
        <f t="shared" si="153"/>
        <v>13.71</v>
      </c>
      <c r="I1212" s="11">
        <v>219.36</v>
      </c>
      <c r="J1212" s="71">
        <f>ROUND(H1212*N$17*O$17,2)</f>
        <v>14.23</v>
      </c>
      <c r="K1212" s="72">
        <f t="shared" si="155"/>
        <v>227.68</v>
      </c>
      <c r="L1212" s="73"/>
    </row>
    <row r="1213" spans="1:12" customFormat="1" ht="31.5" x14ac:dyDescent="0.25">
      <c r="A1213" s="6" t="s">
        <v>2712</v>
      </c>
      <c r="B1213" s="63" t="s">
        <v>2683</v>
      </c>
      <c r="C1213" s="7" t="s">
        <v>206</v>
      </c>
      <c r="D1213" s="7" t="s">
        <v>2713</v>
      </c>
      <c r="E1213" s="8" t="s">
        <v>2714</v>
      </c>
      <c r="F1213" s="47" t="s">
        <v>671</v>
      </c>
      <c r="G1213" s="14">
        <v>1.6E-2</v>
      </c>
      <c r="H1213" s="10">
        <f t="shared" si="153"/>
        <v>12127.5</v>
      </c>
      <c r="I1213" s="11">
        <v>194.04</v>
      </c>
      <c r="J1213" s="10">
        <f t="shared" si="154"/>
        <v>12723.45</v>
      </c>
      <c r="K1213" s="11">
        <f t="shared" si="155"/>
        <v>203.58</v>
      </c>
      <c r="L1213" s="34"/>
    </row>
    <row r="1214" spans="1:12" customFormat="1" ht="15.75" x14ac:dyDescent="0.25">
      <c r="A1214" s="6" t="s">
        <v>2715</v>
      </c>
      <c r="B1214" s="63" t="s">
        <v>2683</v>
      </c>
      <c r="C1214" s="7" t="s">
        <v>211</v>
      </c>
      <c r="D1214" s="7" t="s">
        <v>2716</v>
      </c>
      <c r="E1214" s="8" t="s">
        <v>2717</v>
      </c>
      <c r="F1214" s="47" t="s">
        <v>453</v>
      </c>
      <c r="G1214" s="15">
        <v>3.06</v>
      </c>
      <c r="H1214" s="10">
        <f t="shared" si="153"/>
        <v>55368.85</v>
      </c>
      <c r="I1214" s="11">
        <v>169428.69</v>
      </c>
      <c r="J1214" s="10">
        <f t="shared" si="154"/>
        <v>58089.7</v>
      </c>
      <c r="K1214" s="11">
        <f t="shared" si="155"/>
        <v>177754.48</v>
      </c>
      <c r="L1214" s="34"/>
    </row>
    <row r="1215" spans="1:12" customFormat="1" ht="15.75" x14ac:dyDescent="0.25">
      <c r="A1215" s="6" t="s">
        <v>2718</v>
      </c>
      <c r="B1215" s="63" t="s">
        <v>2683</v>
      </c>
      <c r="C1215" s="7" t="s">
        <v>212</v>
      </c>
      <c r="D1215" s="7" t="s">
        <v>2719</v>
      </c>
      <c r="E1215" s="8" t="s">
        <v>2720</v>
      </c>
      <c r="F1215" s="47" t="s">
        <v>458</v>
      </c>
      <c r="G1215" s="15">
        <v>312.12</v>
      </c>
      <c r="H1215" s="10">
        <f t="shared" si="153"/>
        <v>100.13</v>
      </c>
      <c r="I1215" s="11">
        <v>31252.58</v>
      </c>
      <c r="J1215" s="10">
        <f t="shared" si="154"/>
        <v>105.05</v>
      </c>
      <c r="K1215" s="11">
        <f t="shared" si="155"/>
        <v>32788.21</v>
      </c>
      <c r="L1215" s="34"/>
    </row>
    <row r="1216" spans="1:12" customFormat="1" ht="63" x14ac:dyDescent="0.25">
      <c r="A1216" s="6" t="s">
        <v>2721</v>
      </c>
      <c r="B1216" s="63" t="s">
        <v>2683</v>
      </c>
      <c r="C1216" s="7" t="s">
        <v>216</v>
      </c>
      <c r="D1216" s="7" t="s">
        <v>2456</v>
      </c>
      <c r="E1216" s="8" t="s">
        <v>2722</v>
      </c>
      <c r="F1216" s="47" t="s">
        <v>453</v>
      </c>
      <c r="G1216" s="15">
        <v>0.94</v>
      </c>
      <c r="H1216" s="10">
        <f t="shared" si="153"/>
        <v>5333.41</v>
      </c>
      <c r="I1216" s="11">
        <v>5013.41</v>
      </c>
      <c r="J1216" s="10">
        <f t="shared" si="154"/>
        <v>5595.5</v>
      </c>
      <c r="K1216" s="11">
        <f t="shared" si="155"/>
        <v>5259.77</v>
      </c>
      <c r="L1216" s="34"/>
    </row>
    <row r="1217" spans="1:12" customFormat="1" ht="15.75" x14ac:dyDescent="0.25">
      <c r="A1217" s="6" t="s">
        <v>2723</v>
      </c>
      <c r="B1217" s="63" t="s">
        <v>2683</v>
      </c>
      <c r="C1217" s="7" t="s">
        <v>217</v>
      </c>
      <c r="D1217" s="7" t="s">
        <v>2719</v>
      </c>
      <c r="E1217" s="8" t="s">
        <v>2720</v>
      </c>
      <c r="F1217" s="47" t="s">
        <v>458</v>
      </c>
      <c r="G1217" s="15">
        <v>95.88</v>
      </c>
      <c r="H1217" s="10">
        <f t="shared" si="153"/>
        <v>100.13</v>
      </c>
      <c r="I1217" s="11">
        <v>9600.4599999999991</v>
      </c>
      <c r="J1217" s="10">
        <f t="shared" si="154"/>
        <v>105.05</v>
      </c>
      <c r="K1217" s="11">
        <f t="shared" si="155"/>
        <v>10072.19</v>
      </c>
      <c r="L1217" s="34"/>
    </row>
    <row r="1218" spans="1:12" customFormat="1" ht="31.5" x14ac:dyDescent="0.25">
      <c r="A1218" s="6" t="s">
        <v>2724</v>
      </c>
      <c r="B1218" s="63" t="s">
        <v>2683</v>
      </c>
      <c r="C1218" s="7" t="s">
        <v>221</v>
      </c>
      <c r="D1218" s="7" t="s">
        <v>2725</v>
      </c>
      <c r="E1218" s="8" t="s">
        <v>2726</v>
      </c>
      <c r="F1218" s="47" t="s">
        <v>453</v>
      </c>
      <c r="G1218" s="15">
        <v>0.54</v>
      </c>
      <c r="H1218" s="10">
        <f t="shared" si="153"/>
        <v>21191.7</v>
      </c>
      <c r="I1218" s="11">
        <v>11443.52</v>
      </c>
      <c r="J1218" s="10">
        <f t="shared" si="154"/>
        <v>22233.07</v>
      </c>
      <c r="K1218" s="11">
        <f t="shared" si="155"/>
        <v>12005.86</v>
      </c>
      <c r="L1218" s="34"/>
    </row>
    <row r="1219" spans="1:12" customFormat="1" ht="15.75" x14ac:dyDescent="0.25">
      <c r="A1219" s="6" t="s">
        <v>2727</v>
      </c>
      <c r="B1219" s="63" t="s">
        <v>2683</v>
      </c>
      <c r="C1219" s="7" t="s">
        <v>223</v>
      </c>
      <c r="D1219" s="7" t="s">
        <v>2728</v>
      </c>
      <c r="E1219" s="8" t="s">
        <v>2729</v>
      </c>
      <c r="F1219" s="47" t="s">
        <v>458</v>
      </c>
      <c r="G1219" s="15">
        <v>55.08</v>
      </c>
      <c r="H1219" s="10">
        <f t="shared" si="153"/>
        <v>70.97</v>
      </c>
      <c r="I1219" s="11">
        <v>3909.19</v>
      </c>
      <c r="J1219" s="10">
        <f t="shared" si="154"/>
        <v>74.459999999999994</v>
      </c>
      <c r="K1219" s="11">
        <f t="shared" si="155"/>
        <v>4101.26</v>
      </c>
      <c r="L1219" s="34"/>
    </row>
    <row r="1220" spans="1:12" customFormat="1" ht="31.5" x14ac:dyDescent="0.25">
      <c r="A1220" s="6" t="s">
        <v>2730</v>
      </c>
      <c r="B1220" s="63" t="s">
        <v>2683</v>
      </c>
      <c r="C1220" s="7" t="s">
        <v>232</v>
      </c>
      <c r="D1220" s="7" t="s">
        <v>2731</v>
      </c>
      <c r="E1220" s="8" t="s">
        <v>2732</v>
      </c>
      <c r="F1220" s="47" t="s">
        <v>453</v>
      </c>
      <c r="G1220" s="16">
        <v>0.4</v>
      </c>
      <c r="H1220" s="10">
        <f t="shared" si="153"/>
        <v>23578.400000000001</v>
      </c>
      <c r="I1220" s="11">
        <v>9431.36</v>
      </c>
      <c r="J1220" s="10">
        <f t="shared" si="154"/>
        <v>24737.05</v>
      </c>
      <c r="K1220" s="11">
        <f t="shared" si="155"/>
        <v>9894.82</v>
      </c>
      <c r="L1220" s="34"/>
    </row>
    <row r="1221" spans="1:12" customFormat="1" ht="15.75" x14ac:dyDescent="0.25">
      <c r="A1221" s="6" t="s">
        <v>2733</v>
      </c>
      <c r="B1221" s="63" t="s">
        <v>2683</v>
      </c>
      <c r="C1221" s="7" t="s">
        <v>234</v>
      </c>
      <c r="D1221" s="7" t="s">
        <v>2734</v>
      </c>
      <c r="E1221" s="8" t="s">
        <v>2735</v>
      </c>
      <c r="F1221" s="47" t="s">
        <v>458</v>
      </c>
      <c r="G1221" s="16">
        <v>40.799999999999997</v>
      </c>
      <c r="H1221" s="10">
        <f t="shared" si="153"/>
        <v>107.34</v>
      </c>
      <c r="I1221" s="11">
        <v>4379.66</v>
      </c>
      <c r="J1221" s="10">
        <f t="shared" si="154"/>
        <v>112.61</v>
      </c>
      <c r="K1221" s="11">
        <f t="shared" si="155"/>
        <v>4594.49</v>
      </c>
      <c r="L1221" s="34"/>
    </row>
    <row r="1222" spans="1:12" customFormat="1" ht="31.5" x14ac:dyDescent="0.25">
      <c r="A1222" s="6" t="s">
        <v>2736</v>
      </c>
      <c r="B1222" s="63" t="s">
        <v>2683</v>
      </c>
      <c r="C1222" s="7" t="s">
        <v>247</v>
      </c>
      <c r="D1222" s="7" t="s">
        <v>2737</v>
      </c>
      <c r="E1222" s="8" t="s">
        <v>2738</v>
      </c>
      <c r="F1222" s="47" t="s">
        <v>448</v>
      </c>
      <c r="G1222" s="17">
        <v>1</v>
      </c>
      <c r="H1222" s="10">
        <f t="shared" si="153"/>
        <v>14271.08</v>
      </c>
      <c r="I1222" s="11">
        <v>14271.08</v>
      </c>
      <c r="J1222" s="10">
        <f t="shared" si="154"/>
        <v>14972.37</v>
      </c>
      <c r="K1222" s="11">
        <f t="shared" si="155"/>
        <v>14972.37</v>
      </c>
      <c r="L1222" s="34"/>
    </row>
    <row r="1223" spans="1:12" s="74" customFormat="1" ht="31.5" x14ac:dyDescent="0.25">
      <c r="A1223" s="65" t="s">
        <v>2739</v>
      </c>
      <c r="B1223" s="66" t="s">
        <v>2683</v>
      </c>
      <c r="C1223" s="67" t="s">
        <v>249</v>
      </c>
      <c r="D1223" s="67" t="s">
        <v>2740</v>
      </c>
      <c r="E1223" s="68" t="s">
        <v>4588</v>
      </c>
      <c r="F1223" s="69" t="s">
        <v>448</v>
      </c>
      <c r="G1223" s="70">
        <v>1</v>
      </c>
      <c r="H1223" s="71">
        <f t="shared" si="153"/>
        <v>4790.88</v>
      </c>
      <c r="I1223" s="11">
        <v>4790.88</v>
      </c>
      <c r="J1223" s="71">
        <f>ROUND(H1223*N$17*O$17,2)</f>
        <v>4971.62</v>
      </c>
      <c r="K1223" s="72">
        <f t="shared" si="155"/>
        <v>4971.62</v>
      </c>
      <c r="L1223" s="73"/>
    </row>
    <row r="1224" spans="1:12" s="74" customFormat="1" ht="31.5" x14ac:dyDescent="0.25">
      <c r="A1224" s="65" t="s">
        <v>2741</v>
      </c>
      <c r="B1224" s="66" t="s">
        <v>2683</v>
      </c>
      <c r="C1224" s="67" t="s">
        <v>258</v>
      </c>
      <c r="D1224" s="67" t="s">
        <v>2742</v>
      </c>
      <c r="E1224" s="68" t="s">
        <v>4589</v>
      </c>
      <c r="F1224" s="69" t="s">
        <v>448</v>
      </c>
      <c r="G1224" s="70">
        <v>2</v>
      </c>
      <c r="H1224" s="71">
        <f t="shared" si="153"/>
        <v>5295.83</v>
      </c>
      <c r="I1224" s="11">
        <v>10591.65</v>
      </c>
      <c r="J1224" s="71">
        <f>ROUND(H1224*N$17*O$17,2)</f>
        <v>5495.62</v>
      </c>
      <c r="K1224" s="72">
        <f t="shared" si="155"/>
        <v>10991.24</v>
      </c>
      <c r="L1224" s="73"/>
    </row>
    <row r="1225" spans="1:12" customFormat="1" ht="31.5" x14ac:dyDescent="0.25">
      <c r="A1225" s="6" t="s">
        <v>2743</v>
      </c>
      <c r="B1225" s="63" t="s">
        <v>2683</v>
      </c>
      <c r="C1225" s="7" t="s">
        <v>269</v>
      </c>
      <c r="D1225" s="7" t="s">
        <v>2744</v>
      </c>
      <c r="E1225" s="8" t="s">
        <v>2745</v>
      </c>
      <c r="F1225" s="47" t="s">
        <v>448</v>
      </c>
      <c r="G1225" s="17">
        <v>1</v>
      </c>
      <c r="H1225" s="10">
        <f t="shared" si="153"/>
        <v>2063.61</v>
      </c>
      <c r="I1225" s="11">
        <v>2063.61</v>
      </c>
      <c r="J1225" s="10">
        <f t="shared" si="154"/>
        <v>2165.02</v>
      </c>
      <c r="K1225" s="11">
        <f t="shared" si="155"/>
        <v>2165.02</v>
      </c>
      <c r="L1225" s="34"/>
    </row>
    <row r="1226" spans="1:12" s="74" customFormat="1" ht="31.5" x14ac:dyDescent="0.25">
      <c r="A1226" s="65" t="s">
        <v>2746</v>
      </c>
      <c r="B1226" s="66" t="s">
        <v>2683</v>
      </c>
      <c r="C1226" s="67" t="s">
        <v>282</v>
      </c>
      <c r="D1226" s="67" t="s">
        <v>2747</v>
      </c>
      <c r="E1226" s="68" t="s">
        <v>4590</v>
      </c>
      <c r="F1226" s="69" t="s">
        <v>448</v>
      </c>
      <c r="G1226" s="70">
        <v>5</v>
      </c>
      <c r="H1226" s="71">
        <f t="shared" si="153"/>
        <v>484.5</v>
      </c>
      <c r="I1226" s="11">
        <v>2422.5</v>
      </c>
      <c r="J1226" s="71">
        <f>ROUND(H1226*N$17*O$17,2)</f>
        <v>502.78</v>
      </c>
      <c r="K1226" s="72">
        <f t="shared" si="155"/>
        <v>2513.9</v>
      </c>
      <c r="L1226" s="73"/>
    </row>
    <row r="1227" spans="1:12" s="74" customFormat="1" ht="15.75" x14ac:dyDescent="0.25">
      <c r="A1227" s="65" t="s">
        <v>2748</v>
      </c>
      <c r="B1227" s="66" t="s">
        <v>2683</v>
      </c>
      <c r="C1227" s="67" t="s">
        <v>301</v>
      </c>
      <c r="D1227" s="67" t="s">
        <v>2749</v>
      </c>
      <c r="E1227" s="68" t="s">
        <v>4591</v>
      </c>
      <c r="F1227" s="69" t="s">
        <v>448</v>
      </c>
      <c r="G1227" s="70">
        <v>3</v>
      </c>
      <c r="H1227" s="71">
        <f t="shared" si="153"/>
        <v>117.32</v>
      </c>
      <c r="I1227" s="11">
        <v>351.96</v>
      </c>
      <c r="J1227" s="71">
        <f>ROUND(H1227*N$17*O$17,2)</f>
        <v>121.75</v>
      </c>
      <c r="K1227" s="72">
        <f t="shared" si="155"/>
        <v>365.25</v>
      </c>
      <c r="L1227" s="73"/>
    </row>
    <row r="1228" spans="1:12" s="74" customFormat="1" ht="31.5" x14ac:dyDescent="0.25">
      <c r="A1228" s="65" t="s">
        <v>2750</v>
      </c>
      <c r="B1228" s="66" t="s">
        <v>2683</v>
      </c>
      <c r="C1228" s="67" t="s">
        <v>305</v>
      </c>
      <c r="D1228" s="67" t="s">
        <v>2751</v>
      </c>
      <c r="E1228" s="68" t="s">
        <v>4592</v>
      </c>
      <c r="F1228" s="69" t="s">
        <v>448</v>
      </c>
      <c r="G1228" s="70">
        <v>1</v>
      </c>
      <c r="H1228" s="71">
        <f t="shared" si="153"/>
        <v>567.21</v>
      </c>
      <c r="I1228" s="11">
        <v>567.21</v>
      </c>
      <c r="J1228" s="71">
        <f>ROUND(H1228*N$17*O$17,2)</f>
        <v>588.61</v>
      </c>
      <c r="K1228" s="72">
        <f t="shared" si="155"/>
        <v>588.61</v>
      </c>
      <c r="L1228" s="73"/>
    </row>
    <row r="1229" spans="1:12" customFormat="1" ht="31.5" x14ac:dyDescent="0.25">
      <c r="A1229" s="6" t="s">
        <v>2752</v>
      </c>
      <c r="B1229" s="63" t="s">
        <v>2683</v>
      </c>
      <c r="C1229" s="7" t="s">
        <v>324</v>
      </c>
      <c r="D1229" s="7" t="s">
        <v>2753</v>
      </c>
      <c r="E1229" s="8" t="s">
        <v>2754</v>
      </c>
      <c r="F1229" s="47" t="s">
        <v>448</v>
      </c>
      <c r="G1229" s="17">
        <v>1</v>
      </c>
      <c r="H1229" s="10">
        <f t="shared" si="153"/>
        <v>3776.04</v>
      </c>
      <c r="I1229" s="11">
        <v>3776.04</v>
      </c>
      <c r="J1229" s="10">
        <f t="shared" si="154"/>
        <v>3961.6</v>
      </c>
      <c r="K1229" s="11">
        <f t="shared" si="155"/>
        <v>3961.6</v>
      </c>
      <c r="L1229" s="34"/>
    </row>
    <row r="1230" spans="1:12" customFormat="1" ht="31.5" x14ac:dyDescent="0.25">
      <c r="A1230" s="6" t="s">
        <v>2755</v>
      </c>
      <c r="B1230" s="63" t="s">
        <v>2683</v>
      </c>
      <c r="C1230" s="7" t="s">
        <v>328</v>
      </c>
      <c r="D1230" s="7" t="s">
        <v>2756</v>
      </c>
      <c r="E1230" s="8" t="s">
        <v>2757</v>
      </c>
      <c r="F1230" s="47" t="s">
        <v>448</v>
      </c>
      <c r="G1230" s="17">
        <v>1</v>
      </c>
      <c r="H1230" s="10">
        <f t="shared" si="153"/>
        <v>2018</v>
      </c>
      <c r="I1230" s="11">
        <v>2018</v>
      </c>
      <c r="J1230" s="10">
        <f t="shared" si="154"/>
        <v>2117.17</v>
      </c>
      <c r="K1230" s="11">
        <f t="shared" si="155"/>
        <v>2117.17</v>
      </c>
      <c r="L1230" s="34"/>
    </row>
    <row r="1231" spans="1:12" customFormat="1" ht="15.75" x14ac:dyDescent="0.25">
      <c r="A1231" s="6" t="s">
        <v>2758</v>
      </c>
      <c r="B1231" s="63" t="s">
        <v>2683</v>
      </c>
      <c r="C1231" s="7" t="s">
        <v>343</v>
      </c>
      <c r="D1231" s="7" t="s">
        <v>2759</v>
      </c>
      <c r="E1231" s="8" t="s">
        <v>2760</v>
      </c>
      <c r="F1231" s="47" t="s">
        <v>443</v>
      </c>
      <c r="G1231" s="15">
        <v>2.81</v>
      </c>
      <c r="H1231" s="10">
        <f t="shared" si="153"/>
        <v>515.01</v>
      </c>
      <c r="I1231" s="11">
        <v>1447.17</v>
      </c>
      <c r="J1231" s="10">
        <f t="shared" si="154"/>
        <v>540.32000000000005</v>
      </c>
      <c r="K1231" s="11">
        <f t="shared" si="155"/>
        <v>1518.3</v>
      </c>
      <c r="L1231" s="34"/>
    </row>
    <row r="1232" spans="1:12" customFormat="1" ht="20.25" customHeight="1" x14ac:dyDescent="0.25">
      <c r="A1232" s="18" t="s">
        <v>406</v>
      </c>
      <c r="B1232" s="261"/>
      <c r="C1232" s="261"/>
      <c r="D1232" s="261"/>
      <c r="E1232" s="19" t="s">
        <v>4593</v>
      </c>
      <c r="F1232" s="20"/>
      <c r="G1232" s="21"/>
      <c r="H1232" s="22"/>
      <c r="I1232" s="11"/>
      <c r="J1232" s="22"/>
      <c r="K1232" s="22"/>
      <c r="L1232" s="34"/>
    </row>
    <row r="1233" spans="1:12" customFormat="1" ht="15.75" x14ac:dyDescent="0.25">
      <c r="A1233" s="6" t="s">
        <v>408</v>
      </c>
      <c r="B1233" s="63" t="s">
        <v>2683</v>
      </c>
      <c r="C1233" s="7" t="s">
        <v>358</v>
      </c>
      <c r="D1233" s="7" t="s">
        <v>2761</v>
      </c>
      <c r="E1233" s="8" t="s">
        <v>2762</v>
      </c>
      <c r="F1233" s="47" t="s">
        <v>448</v>
      </c>
      <c r="G1233" s="17">
        <v>1</v>
      </c>
      <c r="H1233" s="10">
        <f t="shared" si="153"/>
        <v>2345.6</v>
      </c>
      <c r="I1233" s="11">
        <v>2345.6</v>
      </c>
      <c r="J1233" s="10">
        <f t="shared" si="154"/>
        <v>2460.86</v>
      </c>
      <c r="K1233" s="11">
        <f t="shared" si="155"/>
        <v>2460.86</v>
      </c>
      <c r="L1233" s="34"/>
    </row>
    <row r="1234" spans="1:12" s="74" customFormat="1" ht="31.5" x14ac:dyDescent="0.25">
      <c r="A1234" s="65" t="s">
        <v>410</v>
      </c>
      <c r="B1234" s="66" t="s">
        <v>2683</v>
      </c>
      <c r="C1234" s="67" t="s">
        <v>360</v>
      </c>
      <c r="D1234" s="67" t="s">
        <v>2763</v>
      </c>
      <c r="E1234" s="68" t="s">
        <v>4594</v>
      </c>
      <c r="F1234" s="69" t="s">
        <v>448</v>
      </c>
      <c r="G1234" s="70">
        <v>1</v>
      </c>
      <c r="H1234" s="71">
        <f t="shared" si="153"/>
        <v>129986.51</v>
      </c>
      <c r="I1234" s="11">
        <v>129986.51</v>
      </c>
      <c r="J1234" s="71">
        <f>ROUND(H1234*N$17*O$17,2)</f>
        <v>134890.31</v>
      </c>
      <c r="K1234" s="72">
        <f t="shared" si="155"/>
        <v>134890.31</v>
      </c>
      <c r="L1234" s="73"/>
    </row>
    <row r="1235" spans="1:12" s="74" customFormat="1" ht="47.25" x14ac:dyDescent="0.25">
      <c r="A1235" s="65" t="s">
        <v>412</v>
      </c>
      <c r="B1235" s="66" t="s">
        <v>2683</v>
      </c>
      <c r="C1235" s="67" t="s">
        <v>376</v>
      </c>
      <c r="D1235" s="67" t="s">
        <v>2764</v>
      </c>
      <c r="E1235" s="68" t="s">
        <v>4595</v>
      </c>
      <c r="F1235" s="69" t="s">
        <v>448</v>
      </c>
      <c r="G1235" s="70">
        <v>27</v>
      </c>
      <c r="H1235" s="71">
        <f t="shared" si="153"/>
        <v>815.69</v>
      </c>
      <c r="I1235" s="11">
        <v>22023.71</v>
      </c>
      <c r="J1235" s="71">
        <f>ROUND(H1235*N$17*O$17,2)</f>
        <v>846.46</v>
      </c>
      <c r="K1235" s="72">
        <f t="shared" si="155"/>
        <v>22854.42</v>
      </c>
      <c r="L1235" s="73"/>
    </row>
    <row r="1236" spans="1:12" customFormat="1" ht="15.75" x14ac:dyDescent="0.25">
      <c r="A1236" s="6" t="s">
        <v>414</v>
      </c>
      <c r="B1236" s="63" t="s">
        <v>2683</v>
      </c>
      <c r="C1236" s="7" t="s">
        <v>385</v>
      </c>
      <c r="D1236" s="7" t="s">
        <v>2765</v>
      </c>
      <c r="E1236" s="8" t="s">
        <v>2766</v>
      </c>
      <c r="F1236" s="47" t="s">
        <v>448</v>
      </c>
      <c r="G1236" s="17">
        <v>108</v>
      </c>
      <c r="H1236" s="10">
        <f t="shared" si="153"/>
        <v>571.32000000000005</v>
      </c>
      <c r="I1236" s="11">
        <v>61702.94</v>
      </c>
      <c r="J1236" s="10">
        <f t="shared" si="154"/>
        <v>599.39</v>
      </c>
      <c r="K1236" s="11">
        <f t="shared" si="155"/>
        <v>64734.12</v>
      </c>
      <c r="L1236" s="34"/>
    </row>
    <row r="1237" spans="1:12" s="74" customFormat="1" ht="31.5" x14ac:dyDescent="0.25">
      <c r="A1237" s="65" t="s">
        <v>2767</v>
      </c>
      <c r="B1237" s="66" t="s">
        <v>2683</v>
      </c>
      <c r="C1237" s="67" t="s">
        <v>387</v>
      </c>
      <c r="D1237" s="67" t="s">
        <v>2768</v>
      </c>
      <c r="E1237" s="68" t="s">
        <v>4596</v>
      </c>
      <c r="F1237" s="69" t="s">
        <v>448</v>
      </c>
      <c r="G1237" s="70">
        <v>27</v>
      </c>
      <c r="H1237" s="71">
        <f t="shared" si="153"/>
        <v>264.7</v>
      </c>
      <c r="I1237" s="11">
        <v>7146.9</v>
      </c>
      <c r="J1237" s="71">
        <f>ROUND(H1237*N$17*O$17,2)</f>
        <v>274.69</v>
      </c>
      <c r="K1237" s="72">
        <f t="shared" si="155"/>
        <v>7416.63</v>
      </c>
      <c r="L1237" s="73"/>
    </row>
    <row r="1238" spans="1:12" customFormat="1" ht="15.75" x14ac:dyDescent="0.25">
      <c r="A1238" s="6" t="s">
        <v>2769</v>
      </c>
      <c r="B1238" s="63" t="s">
        <v>2683</v>
      </c>
      <c r="C1238" s="7" t="s">
        <v>389</v>
      </c>
      <c r="D1238" s="7" t="s">
        <v>2620</v>
      </c>
      <c r="E1238" s="8" t="s">
        <v>2621</v>
      </c>
      <c r="F1238" s="47" t="s">
        <v>1516</v>
      </c>
      <c r="G1238" s="16">
        <v>8.1</v>
      </c>
      <c r="H1238" s="10">
        <f t="shared" si="153"/>
        <v>544.58000000000004</v>
      </c>
      <c r="I1238" s="11">
        <v>4411.1099999999997</v>
      </c>
      <c r="J1238" s="10">
        <f t="shared" si="154"/>
        <v>571.34</v>
      </c>
      <c r="K1238" s="11">
        <f t="shared" si="155"/>
        <v>4627.8500000000004</v>
      </c>
      <c r="L1238" s="34"/>
    </row>
    <row r="1239" spans="1:12" customFormat="1" ht="15.75" x14ac:dyDescent="0.25">
      <c r="A1239" s="6" t="s">
        <v>2770</v>
      </c>
      <c r="B1239" s="63" t="s">
        <v>2683</v>
      </c>
      <c r="C1239" s="7" t="s">
        <v>406</v>
      </c>
      <c r="D1239" s="7" t="s">
        <v>2771</v>
      </c>
      <c r="E1239" s="8" t="s">
        <v>2772</v>
      </c>
      <c r="F1239" s="47" t="s">
        <v>448</v>
      </c>
      <c r="G1239" s="17">
        <v>144</v>
      </c>
      <c r="H1239" s="10">
        <f t="shared" si="153"/>
        <v>1049.06</v>
      </c>
      <c r="I1239" s="11">
        <v>151064.74</v>
      </c>
      <c r="J1239" s="10">
        <f t="shared" si="154"/>
        <v>1100.6099999999999</v>
      </c>
      <c r="K1239" s="11">
        <f t="shared" si="155"/>
        <v>158487.84</v>
      </c>
      <c r="L1239" s="34"/>
    </row>
    <row r="1240" spans="1:12" customFormat="1" ht="15.75" x14ac:dyDescent="0.25">
      <c r="A1240" s="6" t="s">
        <v>2773</v>
      </c>
      <c r="B1240" s="63" t="s">
        <v>2683</v>
      </c>
      <c r="C1240" s="7" t="s">
        <v>408</v>
      </c>
      <c r="D1240" s="7" t="s">
        <v>2774</v>
      </c>
      <c r="E1240" s="8" t="s">
        <v>2775</v>
      </c>
      <c r="F1240" s="47" t="s">
        <v>443</v>
      </c>
      <c r="G1240" s="15">
        <v>1.44</v>
      </c>
      <c r="H1240" s="10">
        <f t="shared" si="153"/>
        <v>3886.88</v>
      </c>
      <c r="I1240" s="11">
        <v>5597.1</v>
      </c>
      <c r="J1240" s="10">
        <f t="shared" si="154"/>
        <v>4077.88</v>
      </c>
      <c r="K1240" s="11">
        <f t="shared" si="155"/>
        <v>5872.15</v>
      </c>
      <c r="L1240" s="34"/>
    </row>
    <row r="1241" spans="1:12" customFormat="1" ht="31.5" x14ac:dyDescent="0.25">
      <c r="A1241" s="6" t="s">
        <v>2776</v>
      </c>
      <c r="B1241" s="63" t="s">
        <v>2683</v>
      </c>
      <c r="C1241" s="7" t="s">
        <v>417</v>
      </c>
      <c r="D1241" s="7" t="s">
        <v>2777</v>
      </c>
      <c r="E1241" s="8" t="s">
        <v>2778</v>
      </c>
      <c r="F1241" s="47" t="s">
        <v>453</v>
      </c>
      <c r="G1241" s="15">
        <v>0.36</v>
      </c>
      <c r="H1241" s="10">
        <f t="shared" si="153"/>
        <v>18239.310000000001</v>
      </c>
      <c r="I1241" s="11">
        <v>6566.15</v>
      </c>
      <c r="J1241" s="10">
        <f t="shared" si="154"/>
        <v>19135.599999999999</v>
      </c>
      <c r="K1241" s="11">
        <f t="shared" si="155"/>
        <v>6888.82</v>
      </c>
      <c r="L1241" s="34"/>
    </row>
    <row r="1242" spans="1:12" customFormat="1" ht="15.75" x14ac:dyDescent="0.25">
      <c r="A1242" s="6" t="s">
        <v>2779</v>
      </c>
      <c r="B1242" s="63" t="s">
        <v>2683</v>
      </c>
      <c r="C1242" s="7" t="s">
        <v>419</v>
      </c>
      <c r="D1242" s="7" t="s">
        <v>2780</v>
      </c>
      <c r="E1242" s="8" t="s">
        <v>2781</v>
      </c>
      <c r="F1242" s="47" t="s">
        <v>458</v>
      </c>
      <c r="G1242" s="15">
        <v>36.72</v>
      </c>
      <c r="H1242" s="10">
        <f t="shared" si="153"/>
        <v>26.74</v>
      </c>
      <c r="I1242" s="11">
        <v>981.82</v>
      </c>
      <c r="J1242" s="10">
        <f t="shared" si="154"/>
        <v>28.05</v>
      </c>
      <c r="K1242" s="11">
        <f t="shared" si="155"/>
        <v>1030</v>
      </c>
      <c r="L1242" s="34"/>
    </row>
    <row r="1243" spans="1:12" customFormat="1" ht="31.5" x14ac:dyDescent="0.25">
      <c r="A1243" s="6" t="s">
        <v>2782</v>
      </c>
      <c r="B1243" s="63" t="s">
        <v>2683</v>
      </c>
      <c r="C1243" s="7" t="s">
        <v>428</v>
      </c>
      <c r="D1243" s="7" t="s">
        <v>2725</v>
      </c>
      <c r="E1243" s="8" t="s">
        <v>2726</v>
      </c>
      <c r="F1243" s="47" t="s">
        <v>453</v>
      </c>
      <c r="G1243" s="15">
        <v>0.54</v>
      </c>
      <c r="H1243" s="10">
        <f t="shared" si="153"/>
        <v>21191.7</v>
      </c>
      <c r="I1243" s="11">
        <v>11443.52</v>
      </c>
      <c r="J1243" s="10">
        <f t="shared" si="154"/>
        <v>22233.07</v>
      </c>
      <c r="K1243" s="11">
        <f t="shared" si="155"/>
        <v>12005.86</v>
      </c>
      <c r="L1243" s="34"/>
    </row>
    <row r="1244" spans="1:12" customFormat="1" ht="15.75" x14ac:dyDescent="0.25">
      <c r="A1244" s="6" t="s">
        <v>2783</v>
      </c>
      <c r="B1244" s="63" t="s">
        <v>2683</v>
      </c>
      <c r="C1244" s="7" t="s">
        <v>430</v>
      </c>
      <c r="D1244" s="7" t="s">
        <v>2728</v>
      </c>
      <c r="E1244" s="8" t="s">
        <v>2729</v>
      </c>
      <c r="F1244" s="47" t="s">
        <v>458</v>
      </c>
      <c r="G1244" s="15">
        <v>55.08</v>
      </c>
      <c r="H1244" s="10">
        <f t="shared" si="153"/>
        <v>70.97</v>
      </c>
      <c r="I1244" s="11">
        <v>3909.19</v>
      </c>
      <c r="J1244" s="10">
        <f t="shared" si="154"/>
        <v>74.459999999999994</v>
      </c>
      <c r="K1244" s="11">
        <f t="shared" si="155"/>
        <v>4101.26</v>
      </c>
      <c r="L1244" s="34"/>
    </row>
    <row r="1245" spans="1:12" customFormat="1" ht="63" x14ac:dyDescent="0.25">
      <c r="A1245" s="6" t="s">
        <v>2784</v>
      </c>
      <c r="B1245" s="63" t="s">
        <v>2683</v>
      </c>
      <c r="C1245" s="7" t="s">
        <v>440</v>
      </c>
      <c r="D1245" s="7" t="s">
        <v>2456</v>
      </c>
      <c r="E1245" s="8" t="s">
        <v>2457</v>
      </c>
      <c r="F1245" s="47" t="s">
        <v>453</v>
      </c>
      <c r="G1245" s="16">
        <v>0.9</v>
      </c>
      <c r="H1245" s="10">
        <f t="shared" si="153"/>
        <v>5333.17</v>
      </c>
      <c r="I1245" s="11">
        <v>4799.8500000000004</v>
      </c>
      <c r="J1245" s="10">
        <f t="shared" si="154"/>
        <v>5595.24</v>
      </c>
      <c r="K1245" s="11">
        <f t="shared" si="155"/>
        <v>5035.72</v>
      </c>
      <c r="L1245" s="34"/>
    </row>
    <row r="1246" spans="1:12" customFormat="1" ht="15.75" x14ac:dyDescent="0.25">
      <c r="A1246" s="6" t="s">
        <v>2785</v>
      </c>
      <c r="B1246" s="63" t="s">
        <v>2683</v>
      </c>
      <c r="C1246" s="7" t="s">
        <v>445</v>
      </c>
      <c r="D1246" s="7" t="s">
        <v>2786</v>
      </c>
      <c r="E1246" s="8" t="s">
        <v>2787</v>
      </c>
      <c r="F1246" s="47" t="s">
        <v>458</v>
      </c>
      <c r="G1246" s="16">
        <v>91.8</v>
      </c>
      <c r="H1246" s="10">
        <f t="shared" si="153"/>
        <v>36.28</v>
      </c>
      <c r="I1246" s="11">
        <v>3330.5</v>
      </c>
      <c r="J1246" s="10">
        <f t="shared" si="154"/>
        <v>38.06</v>
      </c>
      <c r="K1246" s="11">
        <f t="shared" si="155"/>
        <v>3493.91</v>
      </c>
      <c r="L1246" s="34"/>
    </row>
    <row r="1247" spans="1:12" customFormat="1" ht="15.75" x14ac:dyDescent="0.25">
      <c r="A1247" s="6" t="s">
        <v>2788</v>
      </c>
      <c r="B1247" s="63" t="s">
        <v>2683</v>
      </c>
      <c r="C1247" s="7" t="s">
        <v>450</v>
      </c>
      <c r="D1247" s="7" t="s">
        <v>2716</v>
      </c>
      <c r="E1247" s="8" t="s">
        <v>2717</v>
      </c>
      <c r="F1247" s="47" t="s">
        <v>453</v>
      </c>
      <c r="G1247" s="16">
        <v>7.1</v>
      </c>
      <c r="H1247" s="10">
        <f t="shared" si="153"/>
        <v>55368.79</v>
      </c>
      <c r="I1247" s="11">
        <v>393118.38</v>
      </c>
      <c r="J1247" s="10">
        <f t="shared" si="154"/>
        <v>58089.64</v>
      </c>
      <c r="K1247" s="11">
        <f t="shared" si="155"/>
        <v>412436.44</v>
      </c>
      <c r="L1247" s="34"/>
    </row>
    <row r="1248" spans="1:12" customFormat="1" ht="15.75" x14ac:dyDescent="0.25">
      <c r="A1248" s="6" t="s">
        <v>2789</v>
      </c>
      <c r="B1248" s="63" t="s">
        <v>2683</v>
      </c>
      <c r="C1248" s="7" t="s">
        <v>455</v>
      </c>
      <c r="D1248" s="7" t="s">
        <v>2786</v>
      </c>
      <c r="E1248" s="8" t="s">
        <v>2787</v>
      </c>
      <c r="F1248" s="47" t="s">
        <v>458</v>
      </c>
      <c r="G1248" s="16">
        <v>724.2</v>
      </c>
      <c r="H1248" s="10">
        <f t="shared" si="153"/>
        <v>36.28</v>
      </c>
      <c r="I1248" s="11">
        <v>26273.98</v>
      </c>
      <c r="J1248" s="10">
        <f t="shared" si="154"/>
        <v>38.06</v>
      </c>
      <c r="K1248" s="11">
        <f t="shared" si="155"/>
        <v>27563.05</v>
      </c>
      <c r="L1248" s="34"/>
    </row>
    <row r="1249" spans="1:12" customFormat="1" ht="15.75" x14ac:dyDescent="0.25">
      <c r="A1249" s="18" t="s">
        <v>417</v>
      </c>
      <c r="B1249" s="261"/>
      <c r="C1249" s="261"/>
      <c r="D1249" s="261"/>
      <c r="E1249" s="19" t="s">
        <v>2790</v>
      </c>
      <c r="F1249" s="20"/>
      <c r="G1249" s="21"/>
      <c r="H1249" s="22"/>
      <c r="I1249" s="11"/>
      <c r="J1249" s="22"/>
      <c r="K1249" s="22"/>
      <c r="L1249" s="34"/>
    </row>
    <row r="1250" spans="1:12" customFormat="1" ht="31.5" x14ac:dyDescent="0.25">
      <c r="A1250" s="6" t="s">
        <v>419</v>
      </c>
      <c r="B1250" s="63" t="s">
        <v>2683</v>
      </c>
      <c r="C1250" s="7" t="s">
        <v>461</v>
      </c>
      <c r="D1250" s="7" t="s">
        <v>2791</v>
      </c>
      <c r="E1250" s="8" t="s">
        <v>2792</v>
      </c>
      <c r="F1250" s="47" t="s">
        <v>448</v>
      </c>
      <c r="G1250" s="17">
        <v>1</v>
      </c>
      <c r="H1250" s="10">
        <f t="shared" si="153"/>
        <v>18606.45</v>
      </c>
      <c r="I1250" s="11">
        <v>18606.45</v>
      </c>
      <c r="J1250" s="10">
        <f t="shared" si="154"/>
        <v>19520.78</v>
      </c>
      <c r="K1250" s="11">
        <f t="shared" si="155"/>
        <v>19520.78</v>
      </c>
      <c r="L1250" s="34"/>
    </row>
    <row r="1251" spans="1:12" s="74" customFormat="1" ht="15.75" x14ac:dyDescent="0.25">
      <c r="A1251" s="65" t="s">
        <v>421</v>
      </c>
      <c r="B1251" s="66" t="s">
        <v>2683</v>
      </c>
      <c r="C1251" s="67" t="s">
        <v>465</v>
      </c>
      <c r="D1251" s="67" t="s">
        <v>2793</v>
      </c>
      <c r="E1251" s="68" t="s">
        <v>4597</v>
      </c>
      <c r="F1251" s="69" t="s">
        <v>448</v>
      </c>
      <c r="G1251" s="70">
        <v>1</v>
      </c>
      <c r="H1251" s="71">
        <f t="shared" si="153"/>
        <v>3093.6</v>
      </c>
      <c r="I1251" s="11">
        <v>3093.6</v>
      </c>
      <c r="J1251" s="71">
        <f>ROUND(H1251*N$17*O$17,2)</f>
        <v>3210.31</v>
      </c>
      <c r="K1251" s="72">
        <f t="shared" si="155"/>
        <v>3210.31</v>
      </c>
      <c r="L1251" s="73"/>
    </row>
    <row r="1252" spans="1:12" customFormat="1" ht="15.75" x14ac:dyDescent="0.25">
      <c r="A1252" s="6" t="s">
        <v>423</v>
      </c>
      <c r="B1252" s="63" t="s">
        <v>2683</v>
      </c>
      <c r="C1252" s="7" t="s">
        <v>472</v>
      </c>
      <c r="D1252" s="7" t="s">
        <v>2794</v>
      </c>
      <c r="E1252" s="8" t="s">
        <v>2795</v>
      </c>
      <c r="F1252" s="47" t="s">
        <v>448</v>
      </c>
      <c r="G1252" s="17">
        <v>3</v>
      </c>
      <c r="H1252" s="10">
        <f t="shared" si="153"/>
        <v>20274.34</v>
      </c>
      <c r="I1252" s="11">
        <v>60823.03</v>
      </c>
      <c r="J1252" s="10">
        <f t="shared" si="154"/>
        <v>21270.63</v>
      </c>
      <c r="K1252" s="11">
        <f t="shared" si="155"/>
        <v>63811.89</v>
      </c>
      <c r="L1252" s="34"/>
    </row>
    <row r="1253" spans="1:12" s="74" customFormat="1" ht="31.5" x14ac:dyDescent="0.25">
      <c r="A1253" s="65" t="s">
        <v>425</v>
      </c>
      <c r="B1253" s="66" t="s">
        <v>2683</v>
      </c>
      <c r="C1253" s="67" t="s">
        <v>476</v>
      </c>
      <c r="D1253" s="67" t="s">
        <v>2796</v>
      </c>
      <c r="E1253" s="68" t="s">
        <v>4598</v>
      </c>
      <c r="F1253" s="69" t="s">
        <v>448</v>
      </c>
      <c r="G1253" s="70">
        <v>1</v>
      </c>
      <c r="H1253" s="71">
        <f t="shared" si="153"/>
        <v>1536.2</v>
      </c>
      <c r="I1253" s="11">
        <v>1536.2</v>
      </c>
      <c r="J1253" s="71">
        <f>ROUND(H1253*N$17*O$17,2)</f>
        <v>1594.15</v>
      </c>
      <c r="K1253" s="72">
        <f t="shared" si="155"/>
        <v>1594.15</v>
      </c>
      <c r="L1253" s="73"/>
    </row>
    <row r="1254" spans="1:12" s="74" customFormat="1" ht="31.5" x14ac:dyDescent="0.25">
      <c r="A1254" s="65" t="s">
        <v>2797</v>
      </c>
      <c r="B1254" s="66" t="s">
        <v>2683</v>
      </c>
      <c r="C1254" s="67" t="s">
        <v>477</v>
      </c>
      <c r="D1254" s="67" t="s">
        <v>2798</v>
      </c>
      <c r="E1254" s="68" t="s">
        <v>4599</v>
      </c>
      <c r="F1254" s="69" t="s">
        <v>448</v>
      </c>
      <c r="G1254" s="70">
        <v>1</v>
      </c>
      <c r="H1254" s="71">
        <f t="shared" si="153"/>
        <v>5660.32</v>
      </c>
      <c r="I1254" s="11">
        <v>5660.32</v>
      </c>
      <c r="J1254" s="71">
        <f>ROUND(H1254*N$17*O$17,2)</f>
        <v>5873.86</v>
      </c>
      <c r="K1254" s="72">
        <f t="shared" si="155"/>
        <v>5873.86</v>
      </c>
      <c r="L1254" s="73"/>
    </row>
    <row r="1255" spans="1:12" s="74" customFormat="1" ht="31.5" x14ac:dyDescent="0.25">
      <c r="A1255" s="65" t="s">
        <v>2799</v>
      </c>
      <c r="B1255" s="66" t="s">
        <v>2683</v>
      </c>
      <c r="C1255" s="67" t="s">
        <v>2800</v>
      </c>
      <c r="D1255" s="67" t="s">
        <v>2801</v>
      </c>
      <c r="E1255" s="68" t="s">
        <v>4600</v>
      </c>
      <c r="F1255" s="69" t="s">
        <v>448</v>
      </c>
      <c r="G1255" s="70">
        <v>1</v>
      </c>
      <c r="H1255" s="71">
        <f t="shared" si="153"/>
        <v>5731.22</v>
      </c>
      <c r="I1255" s="11">
        <v>5731.22</v>
      </c>
      <c r="J1255" s="71">
        <f>ROUND(H1255*N$17*O$17,2)</f>
        <v>5947.43</v>
      </c>
      <c r="K1255" s="72">
        <f t="shared" si="155"/>
        <v>5947.43</v>
      </c>
      <c r="L1255" s="73"/>
    </row>
    <row r="1256" spans="1:12" customFormat="1" ht="31.5" x14ac:dyDescent="0.25">
      <c r="A1256" s="6" t="s">
        <v>2802</v>
      </c>
      <c r="B1256" s="63" t="s">
        <v>2683</v>
      </c>
      <c r="C1256" s="7" t="s">
        <v>479</v>
      </c>
      <c r="D1256" s="7" t="s">
        <v>2803</v>
      </c>
      <c r="E1256" s="8" t="s">
        <v>2804</v>
      </c>
      <c r="F1256" s="47" t="s">
        <v>443</v>
      </c>
      <c r="G1256" s="17">
        <v>9</v>
      </c>
      <c r="H1256" s="10">
        <f t="shared" si="153"/>
        <v>13889.79</v>
      </c>
      <c r="I1256" s="11">
        <v>125008.11</v>
      </c>
      <c r="J1256" s="10">
        <f t="shared" si="154"/>
        <v>14572.34</v>
      </c>
      <c r="K1256" s="11">
        <f t="shared" si="155"/>
        <v>131151.06</v>
      </c>
      <c r="L1256" s="34"/>
    </row>
    <row r="1257" spans="1:12" customFormat="1" ht="15.75" x14ac:dyDescent="0.25">
      <c r="A1257" s="6" t="s">
        <v>2805</v>
      </c>
      <c r="B1257" s="63" t="s">
        <v>2683</v>
      </c>
      <c r="C1257" s="7" t="s">
        <v>486</v>
      </c>
      <c r="D1257" s="7" t="s">
        <v>2806</v>
      </c>
      <c r="E1257" s="8" t="s">
        <v>2807</v>
      </c>
      <c r="F1257" s="47" t="s">
        <v>448</v>
      </c>
      <c r="G1257" s="17">
        <v>90</v>
      </c>
      <c r="H1257" s="10">
        <f t="shared" si="153"/>
        <v>1040.01</v>
      </c>
      <c r="I1257" s="11">
        <v>93601.26</v>
      </c>
      <c r="J1257" s="10">
        <f t="shared" si="154"/>
        <v>1091.1199999999999</v>
      </c>
      <c r="K1257" s="11">
        <f t="shared" si="155"/>
        <v>98200.8</v>
      </c>
      <c r="L1257" s="34"/>
    </row>
    <row r="1258" spans="1:12" s="74" customFormat="1" ht="15.75" x14ac:dyDescent="0.25">
      <c r="A1258" s="65" t="s">
        <v>2808</v>
      </c>
      <c r="B1258" s="66" t="s">
        <v>2683</v>
      </c>
      <c r="C1258" s="67" t="s">
        <v>495</v>
      </c>
      <c r="D1258" s="67" t="s">
        <v>2809</v>
      </c>
      <c r="E1258" s="68" t="s">
        <v>4601</v>
      </c>
      <c r="F1258" s="69" t="s">
        <v>448</v>
      </c>
      <c r="G1258" s="70">
        <v>18</v>
      </c>
      <c r="H1258" s="71">
        <f t="shared" si="153"/>
        <v>78.58</v>
      </c>
      <c r="I1258" s="11">
        <v>1414.44</v>
      </c>
      <c r="J1258" s="71">
        <f>ROUND(H1258*N$17*O$17,2)</f>
        <v>81.540000000000006</v>
      </c>
      <c r="K1258" s="72">
        <f t="shared" si="155"/>
        <v>1467.72</v>
      </c>
      <c r="L1258" s="73"/>
    </row>
    <row r="1259" spans="1:12" customFormat="1" ht="15.75" x14ac:dyDescent="0.25">
      <c r="A1259" s="6" t="s">
        <v>2810</v>
      </c>
      <c r="B1259" s="63" t="s">
        <v>2683</v>
      </c>
      <c r="C1259" s="7" t="s">
        <v>503</v>
      </c>
      <c r="D1259" s="7" t="s">
        <v>2811</v>
      </c>
      <c r="E1259" s="8" t="s">
        <v>2812</v>
      </c>
      <c r="F1259" s="47" t="s">
        <v>443</v>
      </c>
      <c r="G1259" s="15">
        <v>1.44</v>
      </c>
      <c r="H1259" s="10">
        <f t="shared" si="153"/>
        <v>835.83</v>
      </c>
      <c r="I1259" s="11">
        <v>1203.5899999999999</v>
      </c>
      <c r="J1259" s="10">
        <f t="shared" si="154"/>
        <v>876.9</v>
      </c>
      <c r="K1259" s="11">
        <f t="shared" si="155"/>
        <v>1262.74</v>
      </c>
      <c r="L1259" s="34"/>
    </row>
    <row r="1260" spans="1:12" customFormat="1" ht="15.75" x14ac:dyDescent="0.25">
      <c r="A1260" s="6" t="s">
        <v>2813</v>
      </c>
      <c r="B1260" s="63" t="s">
        <v>2683</v>
      </c>
      <c r="C1260" s="7" t="s">
        <v>507</v>
      </c>
      <c r="D1260" s="7" t="s">
        <v>2814</v>
      </c>
      <c r="E1260" s="8" t="s">
        <v>2815</v>
      </c>
      <c r="F1260" s="47" t="s">
        <v>443</v>
      </c>
      <c r="G1260" s="16">
        <v>0.2</v>
      </c>
      <c r="H1260" s="10">
        <f t="shared" ref="H1260:H1294" si="157">ROUND(I1260/G1260,2)</f>
        <v>2387.1999999999998</v>
      </c>
      <c r="I1260" s="11">
        <v>477.44</v>
      </c>
      <c r="J1260" s="10">
        <f t="shared" ref="J1260:J1294" si="158">ROUND(H1260*M$17*N$17*O$17,2)</f>
        <v>2504.5100000000002</v>
      </c>
      <c r="K1260" s="11">
        <f t="shared" ref="K1260:K1294" si="159">ROUND(J1260*G1260,2)</f>
        <v>500.9</v>
      </c>
      <c r="L1260" s="34"/>
    </row>
    <row r="1261" spans="1:12" customFormat="1" ht="63" x14ac:dyDescent="0.25">
      <c r="A1261" s="6" t="s">
        <v>2816</v>
      </c>
      <c r="B1261" s="63" t="s">
        <v>2683</v>
      </c>
      <c r="C1261" s="7" t="s">
        <v>512</v>
      </c>
      <c r="D1261" s="7" t="s">
        <v>2437</v>
      </c>
      <c r="E1261" s="8" t="s">
        <v>2817</v>
      </c>
      <c r="F1261" s="47" t="s">
        <v>453</v>
      </c>
      <c r="G1261" s="17">
        <v>5</v>
      </c>
      <c r="H1261" s="10">
        <f t="shared" si="157"/>
        <v>6454.28</v>
      </c>
      <c r="I1261" s="11">
        <v>32271.42</v>
      </c>
      <c r="J1261" s="10">
        <f t="shared" si="158"/>
        <v>6771.45</v>
      </c>
      <c r="K1261" s="11">
        <f t="shared" si="159"/>
        <v>33857.25</v>
      </c>
      <c r="L1261" s="34"/>
    </row>
    <row r="1262" spans="1:12" customFormat="1" ht="15.75" x14ac:dyDescent="0.25">
      <c r="A1262" s="6" t="s">
        <v>2818</v>
      </c>
      <c r="B1262" s="63" t="s">
        <v>2683</v>
      </c>
      <c r="C1262" s="7" t="s">
        <v>516</v>
      </c>
      <c r="D1262" s="7" t="s">
        <v>2819</v>
      </c>
      <c r="E1262" s="8" t="s">
        <v>2820</v>
      </c>
      <c r="F1262" s="47" t="s">
        <v>458</v>
      </c>
      <c r="G1262" s="17">
        <v>510</v>
      </c>
      <c r="H1262" s="10">
        <f t="shared" si="157"/>
        <v>8.2899999999999991</v>
      </c>
      <c r="I1262" s="11">
        <v>4227.8999999999996</v>
      </c>
      <c r="J1262" s="10">
        <f t="shared" si="158"/>
        <v>8.6999999999999993</v>
      </c>
      <c r="K1262" s="11">
        <f t="shared" si="159"/>
        <v>4437</v>
      </c>
      <c r="L1262" s="34"/>
    </row>
    <row r="1263" spans="1:12" customFormat="1" ht="47.25" x14ac:dyDescent="0.25">
      <c r="A1263" s="6" t="s">
        <v>2821</v>
      </c>
      <c r="B1263" s="63" t="s">
        <v>2683</v>
      </c>
      <c r="C1263" s="7" t="s">
        <v>523</v>
      </c>
      <c r="D1263" s="7" t="s">
        <v>2435</v>
      </c>
      <c r="E1263" s="8" t="s">
        <v>2436</v>
      </c>
      <c r="F1263" s="47" t="s">
        <v>453</v>
      </c>
      <c r="G1263" s="16">
        <v>17.3</v>
      </c>
      <c r="H1263" s="10">
        <f t="shared" si="157"/>
        <v>50888.98</v>
      </c>
      <c r="I1263" s="11">
        <v>880379.31</v>
      </c>
      <c r="J1263" s="10">
        <f t="shared" si="158"/>
        <v>53389.69</v>
      </c>
      <c r="K1263" s="11">
        <f t="shared" si="159"/>
        <v>923641.64</v>
      </c>
      <c r="L1263" s="34"/>
    </row>
    <row r="1264" spans="1:12" customFormat="1" ht="31.5" x14ac:dyDescent="0.25">
      <c r="A1264" s="6" t="s">
        <v>2822</v>
      </c>
      <c r="B1264" s="63" t="s">
        <v>2683</v>
      </c>
      <c r="C1264" s="7" t="s">
        <v>527</v>
      </c>
      <c r="D1264" s="7" t="s">
        <v>2823</v>
      </c>
      <c r="E1264" s="8" t="s">
        <v>2824</v>
      </c>
      <c r="F1264" s="47" t="s">
        <v>458</v>
      </c>
      <c r="G1264" s="16">
        <v>71.400000000000006</v>
      </c>
      <c r="H1264" s="10">
        <f t="shared" si="157"/>
        <v>38.61</v>
      </c>
      <c r="I1264" s="11">
        <v>2756.75</v>
      </c>
      <c r="J1264" s="10">
        <f t="shared" si="158"/>
        <v>40.51</v>
      </c>
      <c r="K1264" s="11">
        <f t="shared" si="159"/>
        <v>2892.41</v>
      </c>
      <c r="L1264" s="34"/>
    </row>
    <row r="1265" spans="1:12" customFormat="1" ht="15.75" x14ac:dyDescent="0.25">
      <c r="A1265" s="6" t="s">
        <v>2825</v>
      </c>
      <c r="B1265" s="63" t="s">
        <v>2683</v>
      </c>
      <c r="C1265" s="7" t="s">
        <v>531</v>
      </c>
      <c r="D1265" s="7" t="s">
        <v>2819</v>
      </c>
      <c r="E1265" s="8" t="s">
        <v>2820</v>
      </c>
      <c r="F1265" s="47" t="s">
        <v>458</v>
      </c>
      <c r="G1265" s="16">
        <v>1693.2</v>
      </c>
      <c r="H1265" s="10">
        <f t="shared" si="157"/>
        <v>8.2899999999999991</v>
      </c>
      <c r="I1265" s="11">
        <v>14036.63</v>
      </c>
      <c r="J1265" s="10">
        <f t="shared" si="158"/>
        <v>8.6999999999999993</v>
      </c>
      <c r="K1265" s="11">
        <f t="shared" si="159"/>
        <v>14730.84</v>
      </c>
      <c r="L1265" s="34"/>
    </row>
    <row r="1266" spans="1:12" customFormat="1" ht="47.25" x14ac:dyDescent="0.25">
      <c r="A1266" s="6" t="s">
        <v>2826</v>
      </c>
      <c r="B1266" s="63" t="s">
        <v>2683</v>
      </c>
      <c r="C1266" s="7" t="s">
        <v>536</v>
      </c>
      <c r="D1266" s="7" t="s">
        <v>2827</v>
      </c>
      <c r="E1266" s="8" t="s">
        <v>2828</v>
      </c>
      <c r="F1266" s="47" t="s">
        <v>453</v>
      </c>
      <c r="G1266" s="17">
        <v>5</v>
      </c>
      <c r="H1266" s="10">
        <f t="shared" si="157"/>
        <v>22758.68</v>
      </c>
      <c r="I1266" s="11">
        <v>113793.38</v>
      </c>
      <c r="J1266" s="10">
        <f t="shared" si="158"/>
        <v>23877.05</v>
      </c>
      <c r="K1266" s="11">
        <f t="shared" si="159"/>
        <v>119385.25</v>
      </c>
      <c r="L1266" s="34"/>
    </row>
    <row r="1267" spans="1:12" customFormat="1" ht="15.75" x14ac:dyDescent="0.25">
      <c r="A1267" s="6" t="s">
        <v>2829</v>
      </c>
      <c r="B1267" s="63" t="s">
        <v>2683</v>
      </c>
      <c r="C1267" s="7" t="s">
        <v>538</v>
      </c>
      <c r="D1267" s="7" t="s">
        <v>2830</v>
      </c>
      <c r="E1267" s="8" t="s">
        <v>2831</v>
      </c>
      <c r="F1267" s="47" t="s">
        <v>458</v>
      </c>
      <c r="G1267" s="17">
        <v>510</v>
      </c>
      <c r="H1267" s="10">
        <f t="shared" si="157"/>
        <v>47.18</v>
      </c>
      <c r="I1267" s="11">
        <v>24063.84</v>
      </c>
      <c r="J1267" s="10">
        <f t="shared" si="158"/>
        <v>49.5</v>
      </c>
      <c r="K1267" s="11">
        <f t="shared" si="159"/>
        <v>25245</v>
      </c>
      <c r="L1267" s="34"/>
    </row>
    <row r="1268" spans="1:12" customFormat="1" ht="31.5" x14ac:dyDescent="0.25">
      <c r="A1268" s="6" t="s">
        <v>2832</v>
      </c>
      <c r="B1268" s="63" t="s">
        <v>2683</v>
      </c>
      <c r="C1268" s="7" t="s">
        <v>549</v>
      </c>
      <c r="D1268" s="7" t="s">
        <v>2833</v>
      </c>
      <c r="E1268" s="8" t="s">
        <v>2834</v>
      </c>
      <c r="F1268" s="47" t="s">
        <v>443</v>
      </c>
      <c r="G1268" s="15">
        <v>0.72</v>
      </c>
      <c r="H1268" s="10">
        <f t="shared" si="157"/>
        <v>8778.19</v>
      </c>
      <c r="I1268" s="11">
        <v>6320.3</v>
      </c>
      <c r="J1268" s="10">
        <f t="shared" si="158"/>
        <v>9209.5499999999993</v>
      </c>
      <c r="K1268" s="11">
        <f t="shared" si="159"/>
        <v>6630.88</v>
      </c>
      <c r="L1268" s="34"/>
    </row>
    <row r="1269" spans="1:12" customFormat="1" ht="18.75" customHeight="1" x14ac:dyDescent="0.25">
      <c r="A1269" s="18" t="s">
        <v>428</v>
      </c>
      <c r="B1269" s="261"/>
      <c r="C1269" s="261"/>
      <c r="D1269" s="261"/>
      <c r="E1269" s="19" t="s">
        <v>2835</v>
      </c>
      <c r="F1269" s="20"/>
      <c r="G1269" s="21"/>
      <c r="H1269" s="22"/>
      <c r="I1269" s="11"/>
      <c r="J1269" s="22"/>
      <c r="K1269" s="22"/>
      <c r="L1269" s="34"/>
    </row>
    <row r="1270" spans="1:12" customFormat="1" ht="15.75" x14ac:dyDescent="0.25">
      <c r="A1270" s="6" t="s">
        <v>430</v>
      </c>
      <c r="B1270" s="63" t="s">
        <v>2683</v>
      </c>
      <c r="C1270" s="7" t="s">
        <v>558</v>
      </c>
      <c r="D1270" s="7" t="s">
        <v>2836</v>
      </c>
      <c r="E1270" s="8" t="s">
        <v>2837</v>
      </c>
      <c r="F1270" s="47" t="s">
        <v>448</v>
      </c>
      <c r="G1270" s="17">
        <v>1</v>
      </c>
      <c r="H1270" s="10">
        <f t="shared" si="157"/>
        <v>4367.3</v>
      </c>
      <c r="I1270" s="11">
        <v>4367.3</v>
      </c>
      <c r="J1270" s="10">
        <f t="shared" si="158"/>
        <v>4581.91</v>
      </c>
      <c r="K1270" s="11">
        <f t="shared" si="159"/>
        <v>4581.91</v>
      </c>
      <c r="L1270" s="34"/>
    </row>
    <row r="1271" spans="1:12" s="74" customFormat="1" ht="15.75" x14ac:dyDescent="0.25">
      <c r="A1271" s="65" t="s">
        <v>432</v>
      </c>
      <c r="B1271" s="66" t="s">
        <v>2683</v>
      </c>
      <c r="C1271" s="67" t="s">
        <v>2196</v>
      </c>
      <c r="D1271" s="67" t="s">
        <v>2838</v>
      </c>
      <c r="E1271" s="68" t="s">
        <v>4602</v>
      </c>
      <c r="F1271" s="69" t="s">
        <v>448</v>
      </c>
      <c r="G1271" s="70">
        <v>1</v>
      </c>
      <c r="H1271" s="71">
        <f t="shared" si="157"/>
        <v>9688.7199999999993</v>
      </c>
      <c r="I1271" s="11">
        <v>9688.7199999999993</v>
      </c>
      <c r="J1271" s="71">
        <f>ROUND(H1271*N$17*O$17,2)</f>
        <v>10054.23</v>
      </c>
      <c r="K1271" s="72">
        <f t="shared" si="159"/>
        <v>10054.23</v>
      </c>
      <c r="L1271" s="73"/>
    </row>
    <row r="1272" spans="1:12" s="74" customFormat="1" ht="15.75" x14ac:dyDescent="0.25">
      <c r="A1272" s="65" t="s">
        <v>434</v>
      </c>
      <c r="B1272" s="66" t="s">
        <v>2683</v>
      </c>
      <c r="C1272" s="67" t="s">
        <v>2839</v>
      </c>
      <c r="D1272" s="67" t="s">
        <v>2840</v>
      </c>
      <c r="E1272" s="68" t="s">
        <v>2841</v>
      </c>
      <c r="F1272" s="69" t="s">
        <v>448</v>
      </c>
      <c r="G1272" s="70">
        <v>1</v>
      </c>
      <c r="H1272" s="71">
        <f t="shared" si="157"/>
        <v>600.29999999999995</v>
      </c>
      <c r="I1272" s="11">
        <v>600.29999999999995</v>
      </c>
      <c r="J1272" s="71">
        <f>ROUND(H1272*N$17*O$17,2)</f>
        <v>622.95000000000005</v>
      </c>
      <c r="K1272" s="72">
        <f t="shared" si="159"/>
        <v>622.95000000000005</v>
      </c>
      <c r="L1272" s="73"/>
    </row>
    <row r="1273" spans="1:12" customFormat="1" ht="15.75" x14ac:dyDescent="0.25">
      <c r="A1273" s="6" t="s">
        <v>436</v>
      </c>
      <c r="B1273" s="63" t="s">
        <v>2683</v>
      </c>
      <c r="C1273" s="7" t="s">
        <v>562</v>
      </c>
      <c r="D1273" s="7" t="s">
        <v>2842</v>
      </c>
      <c r="E1273" s="8" t="s">
        <v>2843</v>
      </c>
      <c r="F1273" s="47" t="s">
        <v>448</v>
      </c>
      <c r="G1273" s="17">
        <v>72</v>
      </c>
      <c r="H1273" s="10">
        <f t="shared" si="157"/>
        <v>891.44</v>
      </c>
      <c r="I1273" s="11">
        <v>64183.62</v>
      </c>
      <c r="J1273" s="10">
        <f t="shared" si="158"/>
        <v>935.25</v>
      </c>
      <c r="K1273" s="11">
        <f t="shared" si="159"/>
        <v>67338</v>
      </c>
      <c r="L1273" s="34"/>
    </row>
    <row r="1274" spans="1:12" s="74" customFormat="1" ht="15.75" x14ac:dyDescent="0.25">
      <c r="A1274" s="65" t="s">
        <v>438</v>
      </c>
      <c r="B1274" s="66" t="s">
        <v>2683</v>
      </c>
      <c r="C1274" s="67" t="s">
        <v>566</v>
      </c>
      <c r="D1274" s="67" t="s">
        <v>2844</v>
      </c>
      <c r="E1274" s="68" t="s">
        <v>4603</v>
      </c>
      <c r="F1274" s="69" t="s">
        <v>448</v>
      </c>
      <c r="G1274" s="70">
        <v>72</v>
      </c>
      <c r="H1274" s="71">
        <f t="shared" si="157"/>
        <v>268.24</v>
      </c>
      <c r="I1274" s="11">
        <v>19313.28</v>
      </c>
      <c r="J1274" s="71">
        <f>ROUND(H1274*N$17*O$17,2)</f>
        <v>278.36</v>
      </c>
      <c r="K1274" s="72">
        <f t="shared" si="159"/>
        <v>20041.919999999998</v>
      </c>
      <c r="L1274" s="73"/>
    </row>
    <row r="1275" spans="1:12" s="74" customFormat="1" ht="15.75" x14ac:dyDescent="0.25">
      <c r="A1275" s="65" t="s">
        <v>2845</v>
      </c>
      <c r="B1275" s="66" t="s">
        <v>2683</v>
      </c>
      <c r="C1275" s="67" t="s">
        <v>570</v>
      </c>
      <c r="D1275" s="67" t="s">
        <v>2846</v>
      </c>
      <c r="E1275" s="68" t="s">
        <v>4604</v>
      </c>
      <c r="F1275" s="69" t="s">
        <v>448</v>
      </c>
      <c r="G1275" s="70">
        <v>1</v>
      </c>
      <c r="H1275" s="71">
        <f t="shared" si="157"/>
        <v>1000.9</v>
      </c>
      <c r="I1275" s="11">
        <v>1000.9</v>
      </c>
      <c r="J1275" s="71">
        <f>ROUND(H1275*N$17*O$17,2)</f>
        <v>1038.6600000000001</v>
      </c>
      <c r="K1275" s="72">
        <f t="shared" si="159"/>
        <v>1038.6600000000001</v>
      </c>
      <c r="L1275" s="73"/>
    </row>
    <row r="1276" spans="1:12" s="74" customFormat="1" ht="15.75" x14ac:dyDescent="0.25">
      <c r="A1276" s="65" t="s">
        <v>2847</v>
      </c>
      <c r="B1276" s="66" t="s">
        <v>2683</v>
      </c>
      <c r="C1276" s="67" t="s">
        <v>579</v>
      </c>
      <c r="D1276" s="67" t="s">
        <v>2848</v>
      </c>
      <c r="E1276" s="68" t="s">
        <v>4605</v>
      </c>
      <c r="F1276" s="69" t="s">
        <v>448</v>
      </c>
      <c r="G1276" s="70">
        <v>1</v>
      </c>
      <c r="H1276" s="71">
        <f t="shared" si="157"/>
        <v>1845.81</v>
      </c>
      <c r="I1276" s="11">
        <v>1845.81</v>
      </c>
      <c r="J1276" s="71">
        <f>ROUND(H1276*N$17*O$17,2)</f>
        <v>1915.44</v>
      </c>
      <c r="K1276" s="72">
        <f t="shared" si="159"/>
        <v>1915.44</v>
      </c>
      <c r="L1276" s="73"/>
    </row>
    <row r="1277" spans="1:12" s="74" customFormat="1" ht="15.75" x14ac:dyDescent="0.25">
      <c r="A1277" s="65" t="s">
        <v>2849</v>
      </c>
      <c r="B1277" s="66" t="s">
        <v>2683</v>
      </c>
      <c r="C1277" s="67" t="s">
        <v>589</v>
      </c>
      <c r="D1277" s="67" t="s">
        <v>2850</v>
      </c>
      <c r="E1277" s="68" t="s">
        <v>4606</v>
      </c>
      <c r="F1277" s="69" t="s">
        <v>448</v>
      </c>
      <c r="G1277" s="70">
        <v>144</v>
      </c>
      <c r="H1277" s="71">
        <f t="shared" si="157"/>
        <v>72.28</v>
      </c>
      <c r="I1277" s="11">
        <v>10408.32</v>
      </c>
      <c r="J1277" s="71">
        <f>ROUND(H1277*N$17*O$17,2)</f>
        <v>75.010000000000005</v>
      </c>
      <c r="K1277" s="72">
        <f t="shared" si="159"/>
        <v>10801.44</v>
      </c>
      <c r="L1277" s="73"/>
    </row>
    <row r="1278" spans="1:12" customFormat="1" ht="15.75" x14ac:dyDescent="0.25">
      <c r="A1278" s="6" t="s">
        <v>2851</v>
      </c>
      <c r="B1278" s="63" t="s">
        <v>2683</v>
      </c>
      <c r="C1278" s="7" t="s">
        <v>595</v>
      </c>
      <c r="D1278" s="7" t="s">
        <v>2716</v>
      </c>
      <c r="E1278" s="8" t="s">
        <v>2717</v>
      </c>
      <c r="F1278" s="47" t="s">
        <v>453</v>
      </c>
      <c r="G1278" s="16">
        <v>14.4</v>
      </c>
      <c r="H1278" s="10">
        <f t="shared" si="157"/>
        <v>55368.65</v>
      </c>
      <c r="I1278" s="11">
        <v>797308.51</v>
      </c>
      <c r="J1278" s="10">
        <f t="shared" si="158"/>
        <v>58089.49</v>
      </c>
      <c r="K1278" s="11">
        <f t="shared" si="159"/>
        <v>836488.66</v>
      </c>
      <c r="L1278" s="34"/>
    </row>
    <row r="1279" spans="1:12" customFormat="1" ht="15.75" x14ac:dyDescent="0.25">
      <c r="A1279" s="6" t="s">
        <v>2852</v>
      </c>
      <c r="B1279" s="63" t="s">
        <v>2683</v>
      </c>
      <c r="C1279" s="7" t="s">
        <v>599</v>
      </c>
      <c r="D1279" s="7" t="s">
        <v>2853</v>
      </c>
      <c r="E1279" s="8" t="s">
        <v>2854</v>
      </c>
      <c r="F1279" s="47" t="s">
        <v>458</v>
      </c>
      <c r="G1279" s="16">
        <v>1366.8</v>
      </c>
      <c r="H1279" s="10">
        <f t="shared" si="157"/>
        <v>13.34</v>
      </c>
      <c r="I1279" s="11">
        <v>18233.11</v>
      </c>
      <c r="J1279" s="10">
        <f t="shared" si="158"/>
        <v>14</v>
      </c>
      <c r="K1279" s="11">
        <f t="shared" si="159"/>
        <v>19135.2</v>
      </c>
      <c r="L1279" s="34"/>
    </row>
    <row r="1280" spans="1:12" customFormat="1" ht="15.75" x14ac:dyDescent="0.25">
      <c r="A1280" s="6" t="s">
        <v>2855</v>
      </c>
      <c r="B1280" s="63" t="s">
        <v>2683</v>
      </c>
      <c r="C1280" s="7" t="s">
        <v>2856</v>
      </c>
      <c r="D1280" s="7" t="s">
        <v>2857</v>
      </c>
      <c r="E1280" s="8" t="s">
        <v>2858</v>
      </c>
      <c r="F1280" s="47" t="s">
        <v>458</v>
      </c>
      <c r="G1280" s="16">
        <v>61.2</v>
      </c>
      <c r="H1280" s="10">
        <f t="shared" si="157"/>
        <v>13.34</v>
      </c>
      <c r="I1280" s="11">
        <v>816.41</v>
      </c>
      <c r="J1280" s="10">
        <f t="shared" si="158"/>
        <v>14</v>
      </c>
      <c r="K1280" s="11">
        <f t="shared" si="159"/>
        <v>856.8</v>
      </c>
      <c r="L1280" s="34"/>
    </row>
    <row r="1281" spans="1:12" customFormat="1" ht="15.75" x14ac:dyDescent="0.25">
      <c r="A1281" s="6" t="s">
        <v>2859</v>
      </c>
      <c r="B1281" s="63" t="s">
        <v>2683</v>
      </c>
      <c r="C1281" s="7" t="s">
        <v>2860</v>
      </c>
      <c r="D1281" s="7" t="s">
        <v>2861</v>
      </c>
      <c r="E1281" s="8" t="s">
        <v>2862</v>
      </c>
      <c r="F1281" s="47" t="s">
        <v>458</v>
      </c>
      <c r="G1281" s="16">
        <v>30.6</v>
      </c>
      <c r="H1281" s="10">
        <f t="shared" si="157"/>
        <v>54.4</v>
      </c>
      <c r="I1281" s="11">
        <v>1664.64</v>
      </c>
      <c r="J1281" s="10">
        <f t="shared" si="158"/>
        <v>57.07</v>
      </c>
      <c r="K1281" s="11">
        <f t="shared" si="159"/>
        <v>1746.34</v>
      </c>
      <c r="L1281" s="34"/>
    </row>
    <row r="1282" spans="1:12" customFormat="1" ht="47.25" x14ac:dyDescent="0.25">
      <c r="A1282" s="6" t="s">
        <v>2863</v>
      </c>
      <c r="B1282" s="63" t="s">
        <v>2683</v>
      </c>
      <c r="C1282" s="7" t="s">
        <v>2864</v>
      </c>
      <c r="D1282" s="7" t="s">
        <v>2865</v>
      </c>
      <c r="E1282" s="8" t="s">
        <v>2866</v>
      </c>
      <c r="F1282" s="47" t="s">
        <v>2434</v>
      </c>
      <c r="G1282" s="12">
        <v>1.0200000000000001E-2</v>
      </c>
      <c r="H1282" s="10">
        <f t="shared" si="157"/>
        <v>13125.49</v>
      </c>
      <c r="I1282" s="11">
        <v>133.88</v>
      </c>
      <c r="J1282" s="10">
        <f t="shared" si="158"/>
        <v>13770.48</v>
      </c>
      <c r="K1282" s="11">
        <f t="shared" si="159"/>
        <v>140.46</v>
      </c>
      <c r="L1282" s="34"/>
    </row>
    <row r="1283" spans="1:12" customFormat="1" ht="63" x14ac:dyDescent="0.25">
      <c r="A1283" s="6" t="s">
        <v>2867</v>
      </c>
      <c r="B1283" s="63" t="s">
        <v>2683</v>
      </c>
      <c r="C1283" s="7" t="s">
        <v>604</v>
      </c>
      <c r="D1283" s="7" t="s">
        <v>2456</v>
      </c>
      <c r="E1283" s="8" t="s">
        <v>2457</v>
      </c>
      <c r="F1283" s="47" t="s">
        <v>453</v>
      </c>
      <c r="G1283" s="17">
        <v>1</v>
      </c>
      <c r="H1283" s="10">
        <f t="shared" si="157"/>
        <v>5332.64</v>
      </c>
      <c r="I1283" s="11">
        <v>5332.64</v>
      </c>
      <c r="J1283" s="10">
        <f t="shared" si="158"/>
        <v>5594.69</v>
      </c>
      <c r="K1283" s="11">
        <f t="shared" si="159"/>
        <v>5594.69</v>
      </c>
      <c r="L1283" s="34"/>
    </row>
    <row r="1284" spans="1:12" customFormat="1" ht="15.75" x14ac:dyDescent="0.25">
      <c r="A1284" s="6" t="s">
        <v>2868</v>
      </c>
      <c r="B1284" s="63" t="s">
        <v>2683</v>
      </c>
      <c r="C1284" s="7" t="s">
        <v>608</v>
      </c>
      <c r="D1284" s="7" t="s">
        <v>2853</v>
      </c>
      <c r="E1284" s="8" t="s">
        <v>2854</v>
      </c>
      <c r="F1284" s="47" t="s">
        <v>458</v>
      </c>
      <c r="G1284" s="17">
        <v>102</v>
      </c>
      <c r="H1284" s="10">
        <f t="shared" si="157"/>
        <v>13.34</v>
      </c>
      <c r="I1284" s="11">
        <v>1360.68</v>
      </c>
      <c r="J1284" s="10">
        <f t="shared" si="158"/>
        <v>14</v>
      </c>
      <c r="K1284" s="11">
        <f t="shared" si="159"/>
        <v>1428</v>
      </c>
      <c r="L1284" s="34"/>
    </row>
    <row r="1285" spans="1:12" customFormat="1" ht="47.25" x14ac:dyDescent="0.25">
      <c r="A1285" s="6" t="s">
        <v>2869</v>
      </c>
      <c r="B1285" s="63" t="s">
        <v>2683</v>
      </c>
      <c r="C1285" s="7" t="s">
        <v>618</v>
      </c>
      <c r="D1285" s="7" t="s">
        <v>2870</v>
      </c>
      <c r="E1285" s="8" t="s">
        <v>2871</v>
      </c>
      <c r="F1285" s="47" t="s">
        <v>2434</v>
      </c>
      <c r="G1285" s="15">
        <v>0.01</v>
      </c>
      <c r="H1285" s="10">
        <f t="shared" si="157"/>
        <v>19778</v>
      </c>
      <c r="I1285" s="11">
        <v>197.78</v>
      </c>
      <c r="J1285" s="10">
        <f t="shared" si="158"/>
        <v>20749.900000000001</v>
      </c>
      <c r="K1285" s="11">
        <f t="shared" si="159"/>
        <v>207.5</v>
      </c>
      <c r="L1285" s="34"/>
    </row>
    <row r="1286" spans="1:12" customFormat="1" ht="15.75" x14ac:dyDescent="0.25">
      <c r="A1286" s="6" t="s">
        <v>2872</v>
      </c>
      <c r="B1286" s="63" t="s">
        <v>2683</v>
      </c>
      <c r="C1286" s="7" t="s">
        <v>623</v>
      </c>
      <c r="D1286" s="7" t="s">
        <v>2873</v>
      </c>
      <c r="E1286" s="8" t="s">
        <v>2874</v>
      </c>
      <c r="F1286" s="47" t="s">
        <v>448</v>
      </c>
      <c r="G1286" s="17">
        <v>18</v>
      </c>
      <c r="H1286" s="10">
        <f t="shared" si="157"/>
        <v>189.42</v>
      </c>
      <c r="I1286" s="11">
        <v>3409.63</v>
      </c>
      <c r="J1286" s="10">
        <f t="shared" si="158"/>
        <v>198.73</v>
      </c>
      <c r="K1286" s="11">
        <f t="shared" si="159"/>
        <v>3577.14</v>
      </c>
      <c r="L1286" s="34"/>
    </row>
    <row r="1287" spans="1:12" customFormat="1" ht="47.25" x14ac:dyDescent="0.25">
      <c r="A1287" s="6" t="s">
        <v>2875</v>
      </c>
      <c r="B1287" s="63" t="s">
        <v>2683</v>
      </c>
      <c r="C1287" s="7" t="s">
        <v>632</v>
      </c>
      <c r="D1287" s="7" t="s">
        <v>2876</v>
      </c>
      <c r="E1287" s="8" t="s">
        <v>2877</v>
      </c>
      <c r="F1287" s="47" t="s">
        <v>453</v>
      </c>
      <c r="G1287" s="15">
        <v>0.25</v>
      </c>
      <c r="H1287" s="10">
        <f t="shared" si="157"/>
        <v>33355.879999999997</v>
      </c>
      <c r="I1287" s="11">
        <v>8338.9699999999993</v>
      </c>
      <c r="J1287" s="10">
        <f t="shared" si="158"/>
        <v>34995</v>
      </c>
      <c r="K1287" s="11">
        <f t="shared" si="159"/>
        <v>8748.75</v>
      </c>
      <c r="L1287" s="34"/>
    </row>
    <row r="1288" spans="1:12" customFormat="1" ht="15.75" x14ac:dyDescent="0.25">
      <c r="A1288" s="6" t="s">
        <v>2878</v>
      </c>
      <c r="B1288" s="63" t="s">
        <v>2683</v>
      </c>
      <c r="C1288" s="7" t="s">
        <v>2220</v>
      </c>
      <c r="D1288" s="7" t="s">
        <v>2728</v>
      </c>
      <c r="E1288" s="8" t="s">
        <v>2729</v>
      </c>
      <c r="F1288" s="47" t="s">
        <v>458</v>
      </c>
      <c r="G1288" s="16">
        <v>25.5</v>
      </c>
      <c r="H1288" s="10">
        <f t="shared" si="157"/>
        <v>70.97</v>
      </c>
      <c r="I1288" s="11">
        <v>1809.8</v>
      </c>
      <c r="J1288" s="10">
        <f t="shared" si="158"/>
        <v>74.459999999999994</v>
      </c>
      <c r="K1288" s="11">
        <f t="shared" si="159"/>
        <v>1898.73</v>
      </c>
      <c r="L1288" s="34"/>
    </row>
    <row r="1289" spans="1:12" customFormat="1" ht="15.75" x14ac:dyDescent="0.25">
      <c r="A1289" s="6" t="s">
        <v>2879</v>
      </c>
      <c r="B1289" s="63" t="s">
        <v>2683</v>
      </c>
      <c r="C1289" s="7" t="s">
        <v>636</v>
      </c>
      <c r="D1289" s="7" t="s">
        <v>2880</v>
      </c>
      <c r="E1289" s="8" t="s">
        <v>2881</v>
      </c>
      <c r="F1289" s="47" t="s">
        <v>453</v>
      </c>
      <c r="G1289" s="16">
        <v>0.5</v>
      </c>
      <c r="H1289" s="10">
        <f t="shared" si="157"/>
        <v>19158.080000000002</v>
      </c>
      <c r="I1289" s="11">
        <v>9579.0400000000009</v>
      </c>
      <c r="J1289" s="10">
        <f t="shared" si="158"/>
        <v>20099.52</v>
      </c>
      <c r="K1289" s="11">
        <f t="shared" si="159"/>
        <v>10049.76</v>
      </c>
      <c r="L1289" s="34"/>
    </row>
    <row r="1290" spans="1:12" customFormat="1" ht="15.75" x14ac:dyDescent="0.25">
      <c r="A1290" s="6" t="s">
        <v>2882</v>
      </c>
      <c r="B1290" s="63" t="s">
        <v>2683</v>
      </c>
      <c r="C1290" s="7" t="s">
        <v>2459</v>
      </c>
      <c r="D1290" s="7" t="s">
        <v>2883</v>
      </c>
      <c r="E1290" s="8" t="s">
        <v>2884</v>
      </c>
      <c r="F1290" s="47" t="s">
        <v>453</v>
      </c>
      <c r="G1290" s="15">
        <v>0.51</v>
      </c>
      <c r="H1290" s="10">
        <f t="shared" si="157"/>
        <v>1127.94</v>
      </c>
      <c r="I1290" s="11">
        <v>575.25</v>
      </c>
      <c r="J1290" s="10">
        <f t="shared" si="158"/>
        <v>1183.3699999999999</v>
      </c>
      <c r="K1290" s="11">
        <f t="shared" si="159"/>
        <v>603.52</v>
      </c>
      <c r="L1290" s="34"/>
    </row>
    <row r="1291" spans="1:12" customFormat="1" ht="15.75" x14ac:dyDescent="0.25">
      <c r="A1291" s="6" t="s">
        <v>2885</v>
      </c>
      <c r="B1291" s="63" t="s">
        <v>2683</v>
      </c>
      <c r="C1291" s="7" t="s">
        <v>640</v>
      </c>
      <c r="D1291" s="7" t="s">
        <v>2562</v>
      </c>
      <c r="E1291" s="8" t="s">
        <v>2563</v>
      </c>
      <c r="F1291" s="47" t="s">
        <v>453</v>
      </c>
      <c r="G1291" s="15">
        <v>0.25</v>
      </c>
      <c r="H1291" s="10">
        <f t="shared" si="157"/>
        <v>41227.279999999999</v>
      </c>
      <c r="I1291" s="11">
        <v>10306.82</v>
      </c>
      <c r="J1291" s="10">
        <f t="shared" si="158"/>
        <v>43253.21</v>
      </c>
      <c r="K1291" s="11">
        <f t="shared" si="159"/>
        <v>10813.3</v>
      </c>
      <c r="L1291" s="34"/>
    </row>
    <row r="1292" spans="1:12" customFormat="1" ht="15.75" x14ac:dyDescent="0.25">
      <c r="A1292" s="6" t="s">
        <v>2886</v>
      </c>
      <c r="B1292" s="63" t="s">
        <v>2683</v>
      </c>
      <c r="C1292" s="7" t="s">
        <v>644</v>
      </c>
      <c r="D1292" s="7" t="s">
        <v>2887</v>
      </c>
      <c r="E1292" s="8" t="s">
        <v>2888</v>
      </c>
      <c r="F1292" s="47" t="s">
        <v>458</v>
      </c>
      <c r="G1292" s="16">
        <v>25.5</v>
      </c>
      <c r="H1292" s="10">
        <f t="shared" si="157"/>
        <v>130.25</v>
      </c>
      <c r="I1292" s="11">
        <v>3321.36</v>
      </c>
      <c r="J1292" s="10">
        <f t="shared" si="158"/>
        <v>136.65</v>
      </c>
      <c r="K1292" s="11">
        <f t="shared" si="159"/>
        <v>3484.58</v>
      </c>
      <c r="L1292" s="34"/>
    </row>
    <row r="1293" spans="1:12" customFormat="1" ht="31.5" x14ac:dyDescent="0.25">
      <c r="A1293" s="6" t="s">
        <v>2889</v>
      </c>
      <c r="B1293" s="63" t="s">
        <v>2683</v>
      </c>
      <c r="C1293" s="7" t="s">
        <v>648</v>
      </c>
      <c r="D1293" s="7" t="s">
        <v>2890</v>
      </c>
      <c r="E1293" s="8" t="s">
        <v>2891</v>
      </c>
      <c r="F1293" s="47" t="s">
        <v>448</v>
      </c>
      <c r="G1293" s="17">
        <v>1</v>
      </c>
      <c r="H1293" s="10">
        <f t="shared" si="157"/>
        <v>2214.61</v>
      </c>
      <c r="I1293" s="11">
        <v>2214.61</v>
      </c>
      <c r="J1293" s="10">
        <f t="shared" si="158"/>
        <v>2323.44</v>
      </c>
      <c r="K1293" s="11">
        <f t="shared" si="159"/>
        <v>2323.44</v>
      </c>
      <c r="L1293" s="34"/>
    </row>
    <row r="1294" spans="1:12" customFormat="1" ht="15.75" x14ac:dyDescent="0.25">
      <c r="A1294" s="6" t="s">
        <v>2892</v>
      </c>
      <c r="B1294" s="63" t="s">
        <v>2683</v>
      </c>
      <c r="C1294" s="7" t="s">
        <v>652</v>
      </c>
      <c r="D1294" s="7" t="s">
        <v>2893</v>
      </c>
      <c r="E1294" s="8" t="s">
        <v>2894</v>
      </c>
      <c r="F1294" s="47" t="s">
        <v>448</v>
      </c>
      <c r="G1294" s="17">
        <v>1</v>
      </c>
      <c r="H1294" s="10">
        <f t="shared" si="157"/>
        <v>1967.47</v>
      </c>
      <c r="I1294" s="11">
        <v>1967.47</v>
      </c>
      <c r="J1294" s="10">
        <f t="shared" si="158"/>
        <v>2064.15</v>
      </c>
      <c r="K1294" s="11">
        <f t="shared" si="159"/>
        <v>2064.15</v>
      </c>
      <c r="L1294" s="34"/>
    </row>
    <row r="1295" spans="1:12" s="62" customFormat="1" ht="18.75" x14ac:dyDescent="0.3">
      <c r="A1295" s="262" t="s">
        <v>4508</v>
      </c>
      <c r="B1295" s="263"/>
      <c r="C1295" s="263"/>
      <c r="D1295" s="263"/>
      <c r="E1295" s="264"/>
      <c r="F1295" s="58"/>
      <c r="G1295" s="58"/>
      <c r="H1295" s="58"/>
      <c r="I1295" s="101">
        <f>SUM(I1298:I1333)</f>
        <v>5703967.6299999999</v>
      </c>
      <c r="J1295" s="58"/>
      <c r="K1295" s="75">
        <f>SUM(K1298:K1333)</f>
        <v>5947015.5999999996</v>
      </c>
      <c r="L1295" s="59"/>
    </row>
    <row r="1296" spans="1:12" s="62" customFormat="1" ht="18.75" x14ac:dyDescent="0.3">
      <c r="A1296" s="258" t="s">
        <v>4503</v>
      </c>
      <c r="B1296" s="259"/>
      <c r="C1296" s="259"/>
      <c r="D1296" s="259"/>
      <c r="E1296" s="260"/>
      <c r="F1296" s="50"/>
      <c r="G1296" s="51"/>
      <c r="H1296" s="52"/>
      <c r="I1296" s="102">
        <f>I1299+I1301+I1311+I1317+I1323+I1326</f>
        <v>3262662.86</v>
      </c>
      <c r="J1296" s="53"/>
      <c r="K1296" s="55">
        <f>K1299+K1301+K1311+K1317+K1323+K1326</f>
        <v>3385748.16</v>
      </c>
      <c r="L1296" s="55"/>
    </row>
    <row r="1297" spans="1:12" customFormat="1" ht="18.75" customHeight="1" x14ac:dyDescent="0.25">
      <c r="A1297" s="18" t="s">
        <v>440</v>
      </c>
      <c r="B1297" s="261"/>
      <c r="C1297" s="261"/>
      <c r="D1297" s="261"/>
      <c r="E1297" s="19" t="s">
        <v>2895</v>
      </c>
      <c r="F1297" s="20"/>
      <c r="G1297" s="21"/>
      <c r="H1297" s="22"/>
      <c r="I1297" s="11"/>
      <c r="J1297" s="22"/>
      <c r="K1297" s="22"/>
      <c r="L1297" s="34"/>
    </row>
    <row r="1298" spans="1:12" customFormat="1" ht="15.75" x14ac:dyDescent="0.25">
      <c r="A1298" s="6" t="s">
        <v>445</v>
      </c>
      <c r="B1298" s="63" t="s">
        <v>2896</v>
      </c>
      <c r="C1298" s="7" t="s">
        <v>11</v>
      </c>
      <c r="D1298" s="7" t="s">
        <v>2897</v>
      </c>
      <c r="E1298" s="8" t="s">
        <v>2898</v>
      </c>
      <c r="F1298" s="47" t="s">
        <v>448</v>
      </c>
      <c r="G1298" s="17">
        <v>72</v>
      </c>
      <c r="H1298" s="10">
        <f t="shared" ref="H1298:H1333" si="160">ROUND(I1298/G1298,2)</f>
        <v>9126.76</v>
      </c>
      <c r="I1298" s="11">
        <v>657126.87</v>
      </c>
      <c r="J1298" s="10">
        <f t="shared" ref="J1298:J1333" si="161">ROUND(H1298*M$17*N$17*O$17,2)</f>
        <v>9575.25</v>
      </c>
      <c r="K1298" s="11">
        <f t="shared" ref="K1298:K1333" si="162">ROUND(J1298*G1298,2)</f>
        <v>689418</v>
      </c>
      <c r="L1298" s="34"/>
    </row>
    <row r="1299" spans="1:12" s="74" customFormat="1" ht="63" x14ac:dyDescent="0.25">
      <c r="A1299" s="65" t="s">
        <v>1723</v>
      </c>
      <c r="B1299" s="66" t="s">
        <v>2896</v>
      </c>
      <c r="C1299" s="67" t="s">
        <v>12</v>
      </c>
      <c r="D1299" s="67" t="s">
        <v>2899</v>
      </c>
      <c r="E1299" s="68" t="s">
        <v>4607</v>
      </c>
      <c r="F1299" s="69" t="s">
        <v>448</v>
      </c>
      <c r="G1299" s="70">
        <v>72</v>
      </c>
      <c r="H1299" s="71">
        <f t="shared" si="160"/>
        <v>31195.58</v>
      </c>
      <c r="I1299" s="11">
        <v>2246081.7599999998</v>
      </c>
      <c r="J1299" s="71">
        <f>ROUND(H1299*N$17*O$17,2)</f>
        <v>32372.45</v>
      </c>
      <c r="K1299" s="72">
        <f t="shared" si="162"/>
        <v>2330816.4</v>
      </c>
      <c r="L1299" s="73"/>
    </row>
    <row r="1300" spans="1:12" customFormat="1" ht="15.75" x14ac:dyDescent="0.25">
      <c r="A1300" s="6" t="s">
        <v>2900</v>
      </c>
      <c r="B1300" s="63" t="s">
        <v>2896</v>
      </c>
      <c r="C1300" s="7" t="s">
        <v>629</v>
      </c>
      <c r="D1300" s="7" t="s">
        <v>2901</v>
      </c>
      <c r="E1300" s="8" t="s">
        <v>2902</v>
      </c>
      <c r="F1300" s="47" t="s">
        <v>448</v>
      </c>
      <c r="G1300" s="17">
        <v>72</v>
      </c>
      <c r="H1300" s="10">
        <f t="shared" si="160"/>
        <v>2215.3000000000002</v>
      </c>
      <c r="I1300" s="11">
        <v>159501.94</v>
      </c>
      <c r="J1300" s="10">
        <f t="shared" si="161"/>
        <v>2324.16</v>
      </c>
      <c r="K1300" s="11">
        <f t="shared" si="162"/>
        <v>167339.51999999999</v>
      </c>
      <c r="L1300" s="34"/>
    </row>
    <row r="1301" spans="1:12" s="74" customFormat="1" ht="47.25" x14ac:dyDescent="0.25">
      <c r="A1301" s="65" t="s">
        <v>2903</v>
      </c>
      <c r="B1301" s="66" t="s">
        <v>2896</v>
      </c>
      <c r="C1301" s="67" t="s">
        <v>631</v>
      </c>
      <c r="D1301" s="67" t="s">
        <v>2904</v>
      </c>
      <c r="E1301" s="68" t="s">
        <v>4608</v>
      </c>
      <c r="F1301" s="69" t="s">
        <v>448</v>
      </c>
      <c r="G1301" s="70">
        <v>72</v>
      </c>
      <c r="H1301" s="71">
        <f t="shared" si="160"/>
        <v>9009.5</v>
      </c>
      <c r="I1301" s="11">
        <v>648683.93999999994</v>
      </c>
      <c r="J1301" s="71">
        <f>ROUND(H1301*N$17*O$17,2)</f>
        <v>9349.39</v>
      </c>
      <c r="K1301" s="72">
        <f t="shared" si="162"/>
        <v>673156.08</v>
      </c>
      <c r="L1301" s="73"/>
    </row>
    <row r="1302" spans="1:12" customFormat="1" ht="31.5" x14ac:dyDescent="0.25">
      <c r="A1302" s="6" t="s">
        <v>2905</v>
      </c>
      <c r="B1302" s="63" t="s">
        <v>2896</v>
      </c>
      <c r="C1302" s="7" t="s">
        <v>660</v>
      </c>
      <c r="D1302" s="7" t="s">
        <v>2906</v>
      </c>
      <c r="E1302" s="8" t="s">
        <v>2907</v>
      </c>
      <c r="F1302" s="47" t="s">
        <v>453</v>
      </c>
      <c r="G1302" s="16">
        <v>2.1</v>
      </c>
      <c r="H1302" s="10">
        <f t="shared" si="160"/>
        <v>53297.18</v>
      </c>
      <c r="I1302" s="11">
        <v>111924.08</v>
      </c>
      <c r="J1302" s="10">
        <f t="shared" si="161"/>
        <v>55916.23</v>
      </c>
      <c r="K1302" s="11">
        <f t="shared" si="162"/>
        <v>117424.08</v>
      </c>
      <c r="L1302" s="34"/>
    </row>
    <row r="1303" spans="1:12" customFormat="1" ht="47.25" x14ac:dyDescent="0.25">
      <c r="A1303" s="6" t="s">
        <v>2908</v>
      </c>
      <c r="B1303" s="63" t="s">
        <v>2896</v>
      </c>
      <c r="C1303" s="7" t="s">
        <v>663</v>
      </c>
      <c r="D1303" s="7" t="s">
        <v>2909</v>
      </c>
      <c r="E1303" s="8" t="s">
        <v>2910</v>
      </c>
      <c r="F1303" s="47" t="s">
        <v>458</v>
      </c>
      <c r="G1303" s="17">
        <v>210</v>
      </c>
      <c r="H1303" s="10">
        <f t="shared" si="160"/>
        <v>302.37</v>
      </c>
      <c r="I1303" s="11">
        <v>63497.87</v>
      </c>
      <c r="J1303" s="10">
        <f t="shared" si="161"/>
        <v>317.23</v>
      </c>
      <c r="K1303" s="11">
        <f t="shared" si="162"/>
        <v>66618.3</v>
      </c>
      <c r="L1303" s="34"/>
    </row>
    <row r="1304" spans="1:12" customFormat="1" ht="31.5" x14ac:dyDescent="0.25">
      <c r="A1304" s="6" t="s">
        <v>2911</v>
      </c>
      <c r="B1304" s="63" t="s">
        <v>2896</v>
      </c>
      <c r="C1304" s="7" t="s">
        <v>14</v>
      </c>
      <c r="D1304" s="7" t="s">
        <v>2912</v>
      </c>
      <c r="E1304" s="8" t="s">
        <v>2913</v>
      </c>
      <c r="F1304" s="47" t="s">
        <v>453</v>
      </c>
      <c r="G1304" s="16">
        <v>2.8</v>
      </c>
      <c r="H1304" s="10">
        <f t="shared" si="160"/>
        <v>53280.61</v>
      </c>
      <c r="I1304" s="11">
        <v>149185.70000000001</v>
      </c>
      <c r="J1304" s="10">
        <f t="shared" si="161"/>
        <v>55898.84</v>
      </c>
      <c r="K1304" s="11">
        <f t="shared" si="162"/>
        <v>156516.75</v>
      </c>
      <c r="L1304" s="34"/>
    </row>
    <row r="1305" spans="1:12" customFormat="1" ht="47.25" x14ac:dyDescent="0.25">
      <c r="A1305" s="6" t="s">
        <v>2914</v>
      </c>
      <c r="B1305" s="63" t="s">
        <v>2896</v>
      </c>
      <c r="C1305" s="7" t="s">
        <v>19</v>
      </c>
      <c r="D1305" s="7" t="s">
        <v>2572</v>
      </c>
      <c r="E1305" s="8" t="s">
        <v>2573</v>
      </c>
      <c r="F1305" s="47" t="s">
        <v>458</v>
      </c>
      <c r="G1305" s="17">
        <v>280</v>
      </c>
      <c r="H1305" s="10">
        <f t="shared" si="160"/>
        <v>162.29</v>
      </c>
      <c r="I1305" s="11">
        <v>45442.12</v>
      </c>
      <c r="J1305" s="10">
        <f t="shared" si="161"/>
        <v>170.26</v>
      </c>
      <c r="K1305" s="11">
        <f t="shared" si="162"/>
        <v>47672.800000000003</v>
      </c>
      <c r="L1305" s="34"/>
    </row>
    <row r="1306" spans="1:12" customFormat="1" ht="31.5" x14ac:dyDescent="0.25">
      <c r="A1306" s="6" t="s">
        <v>2915</v>
      </c>
      <c r="B1306" s="63" t="s">
        <v>2896</v>
      </c>
      <c r="C1306" s="7" t="s">
        <v>56</v>
      </c>
      <c r="D1306" s="7" t="s">
        <v>2916</v>
      </c>
      <c r="E1306" s="8" t="s">
        <v>2917</v>
      </c>
      <c r="F1306" s="47" t="s">
        <v>453</v>
      </c>
      <c r="G1306" s="16">
        <v>1.2</v>
      </c>
      <c r="H1306" s="10">
        <f t="shared" si="160"/>
        <v>53277.05</v>
      </c>
      <c r="I1306" s="11">
        <v>63932.46</v>
      </c>
      <c r="J1306" s="10">
        <f t="shared" si="161"/>
        <v>55895.11</v>
      </c>
      <c r="K1306" s="11">
        <f t="shared" si="162"/>
        <v>67074.13</v>
      </c>
      <c r="L1306" s="34"/>
    </row>
    <row r="1307" spans="1:12" customFormat="1" ht="47.25" x14ac:dyDescent="0.25">
      <c r="A1307" s="6" t="s">
        <v>2918</v>
      </c>
      <c r="B1307" s="63" t="s">
        <v>2896</v>
      </c>
      <c r="C1307" s="7" t="s">
        <v>60</v>
      </c>
      <c r="D1307" s="7" t="s">
        <v>2919</v>
      </c>
      <c r="E1307" s="8" t="s">
        <v>2920</v>
      </c>
      <c r="F1307" s="47" t="s">
        <v>458</v>
      </c>
      <c r="G1307" s="17">
        <v>120</v>
      </c>
      <c r="H1307" s="10">
        <f t="shared" si="160"/>
        <v>126.02</v>
      </c>
      <c r="I1307" s="11">
        <v>15122.47</v>
      </c>
      <c r="J1307" s="10">
        <f t="shared" si="161"/>
        <v>132.21</v>
      </c>
      <c r="K1307" s="11">
        <f t="shared" si="162"/>
        <v>15865.2</v>
      </c>
      <c r="L1307" s="34"/>
    </row>
    <row r="1308" spans="1:12" customFormat="1" ht="15.75" x14ac:dyDescent="0.25">
      <c r="A1308" s="6" t="s">
        <v>2921</v>
      </c>
      <c r="B1308" s="63" t="s">
        <v>2896</v>
      </c>
      <c r="C1308" s="7" t="s">
        <v>76</v>
      </c>
      <c r="D1308" s="7" t="s">
        <v>2922</v>
      </c>
      <c r="E1308" s="8" t="s">
        <v>2923</v>
      </c>
      <c r="F1308" s="47" t="s">
        <v>453</v>
      </c>
      <c r="G1308" s="16">
        <v>6.1</v>
      </c>
      <c r="H1308" s="10">
        <f t="shared" si="160"/>
        <v>57373.599999999999</v>
      </c>
      <c r="I1308" s="11">
        <v>349978.96</v>
      </c>
      <c r="J1308" s="10">
        <f t="shared" si="161"/>
        <v>60192.959999999999</v>
      </c>
      <c r="K1308" s="11">
        <f t="shared" si="162"/>
        <v>367177.06</v>
      </c>
      <c r="L1308" s="34"/>
    </row>
    <row r="1309" spans="1:12" customFormat="1" ht="31.5" x14ac:dyDescent="0.25">
      <c r="A1309" s="6" t="s">
        <v>2924</v>
      </c>
      <c r="B1309" s="63" t="s">
        <v>2896</v>
      </c>
      <c r="C1309" s="7" t="s">
        <v>102</v>
      </c>
      <c r="D1309" s="7" t="s">
        <v>508</v>
      </c>
      <c r="E1309" s="8" t="s">
        <v>509</v>
      </c>
      <c r="F1309" s="47" t="s">
        <v>308</v>
      </c>
      <c r="G1309" s="12">
        <v>1.0918000000000001</v>
      </c>
      <c r="H1309" s="10">
        <f t="shared" si="160"/>
        <v>16344.06</v>
      </c>
      <c r="I1309" s="11">
        <v>17844.45</v>
      </c>
      <c r="J1309" s="10">
        <f t="shared" si="161"/>
        <v>17147.21</v>
      </c>
      <c r="K1309" s="11">
        <f t="shared" si="162"/>
        <v>18721.32</v>
      </c>
      <c r="L1309" s="34"/>
    </row>
    <row r="1310" spans="1:12" customFormat="1" ht="31.5" x14ac:dyDescent="0.25">
      <c r="A1310" s="6" t="s">
        <v>2925</v>
      </c>
      <c r="B1310" s="63" t="s">
        <v>2896</v>
      </c>
      <c r="C1310" s="7" t="s">
        <v>121</v>
      </c>
      <c r="D1310" s="7" t="s">
        <v>2926</v>
      </c>
      <c r="E1310" s="8" t="s">
        <v>2927</v>
      </c>
      <c r="F1310" s="47" t="s">
        <v>448</v>
      </c>
      <c r="G1310" s="17">
        <v>8</v>
      </c>
      <c r="H1310" s="10">
        <f t="shared" si="160"/>
        <v>52.69</v>
      </c>
      <c r="I1310" s="11">
        <v>421.51</v>
      </c>
      <c r="J1310" s="10">
        <f t="shared" si="161"/>
        <v>55.28</v>
      </c>
      <c r="K1310" s="11">
        <f t="shared" si="162"/>
        <v>442.24</v>
      </c>
      <c r="L1310" s="34"/>
    </row>
    <row r="1311" spans="1:12" s="74" customFormat="1" ht="31.5" x14ac:dyDescent="0.25">
      <c r="A1311" s="65" t="s">
        <v>2928</v>
      </c>
      <c r="B1311" s="66" t="s">
        <v>2896</v>
      </c>
      <c r="C1311" s="67" t="s">
        <v>140</v>
      </c>
      <c r="D1311" s="67" t="s">
        <v>2929</v>
      </c>
      <c r="E1311" s="68" t="s">
        <v>4609</v>
      </c>
      <c r="F1311" s="69" t="s">
        <v>448</v>
      </c>
      <c r="G1311" s="70">
        <v>144</v>
      </c>
      <c r="H1311" s="71">
        <f t="shared" si="160"/>
        <v>88.63</v>
      </c>
      <c r="I1311" s="11">
        <v>12762.72</v>
      </c>
      <c r="J1311" s="71">
        <f>ROUND(H1311*N$17*O$17,2)</f>
        <v>91.97</v>
      </c>
      <c r="K1311" s="72">
        <f t="shared" si="162"/>
        <v>13243.68</v>
      </c>
      <c r="L1311" s="73"/>
    </row>
    <row r="1312" spans="1:12" customFormat="1" ht="15" customHeight="1" x14ac:dyDescent="0.25">
      <c r="A1312" s="4"/>
      <c r="B1312" s="64"/>
      <c r="C1312" s="265" t="s">
        <v>1995</v>
      </c>
      <c r="D1312" s="266"/>
      <c r="E1312" s="267"/>
      <c r="F1312" s="5"/>
      <c r="G1312" s="5"/>
      <c r="H1312" s="5"/>
      <c r="I1312" s="98"/>
      <c r="J1312" s="5"/>
      <c r="K1312" s="5"/>
      <c r="L1312" s="34"/>
    </row>
    <row r="1313" spans="1:12" customFormat="1" ht="31.5" x14ac:dyDescent="0.25">
      <c r="A1313" s="6" t="s">
        <v>2930</v>
      </c>
      <c r="B1313" s="63" t="s">
        <v>2896</v>
      </c>
      <c r="C1313" s="7" t="s">
        <v>159</v>
      </c>
      <c r="D1313" s="7" t="s">
        <v>2931</v>
      </c>
      <c r="E1313" s="8" t="s">
        <v>2932</v>
      </c>
      <c r="F1313" s="47" t="s">
        <v>448</v>
      </c>
      <c r="G1313" s="17">
        <v>8</v>
      </c>
      <c r="H1313" s="10">
        <f t="shared" si="160"/>
        <v>968.35</v>
      </c>
      <c r="I1313" s="11">
        <v>7746.83</v>
      </c>
      <c r="J1313" s="10">
        <f t="shared" si="161"/>
        <v>1015.94</v>
      </c>
      <c r="K1313" s="11">
        <f t="shared" si="162"/>
        <v>8127.52</v>
      </c>
      <c r="L1313" s="34"/>
    </row>
    <row r="1314" spans="1:12" customFormat="1" ht="31.5" x14ac:dyDescent="0.25">
      <c r="A1314" s="6" t="s">
        <v>2933</v>
      </c>
      <c r="B1314" s="63" t="s">
        <v>2896</v>
      </c>
      <c r="C1314" s="7" t="s">
        <v>176</v>
      </c>
      <c r="D1314" s="7" t="s">
        <v>2934</v>
      </c>
      <c r="E1314" s="8" t="s">
        <v>2935</v>
      </c>
      <c r="F1314" s="47" t="s">
        <v>448</v>
      </c>
      <c r="G1314" s="17">
        <v>144</v>
      </c>
      <c r="H1314" s="10">
        <f t="shared" si="160"/>
        <v>406.27</v>
      </c>
      <c r="I1314" s="11">
        <v>58503.44</v>
      </c>
      <c r="J1314" s="10">
        <f t="shared" si="161"/>
        <v>426.23</v>
      </c>
      <c r="K1314" s="11">
        <f t="shared" si="162"/>
        <v>61377.120000000003</v>
      </c>
      <c r="L1314" s="34"/>
    </row>
    <row r="1315" spans="1:12" customFormat="1" ht="31.5" x14ac:dyDescent="0.25">
      <c r="A1315" s="6" t="s">
        <v>2936</v>
      </c>
      <c r="B1315" s="63" t="s">
        <v>2896</v>
      </c>
      <c r="C1315" s="7" t="s">
        <v>191</v>
      </c>
      <c r="D1315" s="7" t="s">
        <v>2937</v>
      </c>
      <c r="E1315" s="8" t="s">
        <v>2938</v>
      </c>
      <c r="F1315" s="47" t="s">
        <v>448</v>
      </c>
      <c r="G1315" s="17">
        <v>72</v>
      </c>
      <c r="H1315" s="10">
        <f t="shared" si="160"/>
        <v>280.94</v>
      </c>
      <c r="I1315" s="11">
        <v>20227.78</v>
      </c>
      <c r="J1315" s="10">
        <f t="shared" si="161"/>
        <v>294.75</v>
      </c>
      <c r="K1315" s="11">
        <f t="shared" si="162"/>
        <v>21222</v>
      </c>
      <c r="L1315" s="34"/>
    </row>
    <row r="1316" spans="1:12" customFormat="1" ht="47.25" x14ac:dyDescent="0.25">
      <c r="A1316" s="6" t="s">
        <v>2939</v>
      </c>
      <c r="B1316" s="63" t="s">
        <v>2896</v>
      </c>
      <c r="C1316" s="7" t="s">
        <v>206</v>
      </c>
      <c r="D1316" s="7" t="s">
        <v>2940</v>
      </c>
      <c r="E1316" s="8" t="s">
        <v>2941</v>
      </c>
      <c r="F1316" s="47" t="s">
        <v>448</v>
      </c>
      <c r="G1316" s="17">
        <v>72</v>
      </c>
      <c r="H1316" s="10">
        <f t="shared" si="160"/>
        <v>1121.81</v>
      </c>
      <c r="I1316" s="11">
        <v>80770.100000000006</v>
      </c>
      <c r="J1316" s="10">
        <f t="shared" si="161"/>
        <v>1176.94</v>
      </c>
      <c r="K1316" s="11">
        <f t="shared" si="162"/>
        <v>84739.68</v>
      </c>
      <c r="L1316" s="34"/>
    </row>
    <row r="1317" spans="1:12" s="74" customFormat="1" ht="15.75" x14ac:dyDescent="0.25">
      <c r="A1317" s="65" t="s">
        <v>2942</v>
      </c>
      <c r="B1317" s="66" t="s">
        <v>2896</v>
      </c>
      <c r="C1317" s="67" t="s">
        <v>207</v>
      </c>
      <c r="D1317" s="67" t="s">
        <v>2943</v>
      </c>
      <c r="E1317" s="68" t="s">
        <v>4610</v>
      </c>
      <c r="F1317" s="69" t="s">
        <v>448</v>
      </c>
      <c r="G1317" s="70">
        <v>72</v>
      </c>
      <c r="H1317" s="71">
        <f t="shared" si="160"/>
        <v>2612.81</v>
      </c>
      <c r="I1317" s="11">
        <v>188122.52</v>
      </c>
      <c r="J1317" s="71">
        <f>ROUND(H1317*N$17*O$17,2)</f>
        <v>2711.38</v>
      </c>
      <c r="K1317" s="72">
        <f t="shared" si="162"/>
        <v>195219.36</v>
      </c>
      <c r="L1317" s="73"/>
    </row>
    <row r="1318" spans="1:12" customFormat="1" ht="15.75" x14ac:dyDescent="0.25">
      <c r="A1318" s="6" t="s">
        <v>2944</v>
      </c>
      <c r="B1318" s="63" t="s">
        <v>2896</v>
      </c>
      <c r="C1318" s="7" t="s">
        <v>211</v>
      </c>
      <c r="D1318" s="7" t="s">
        <v>2945</v>
      </c>
      <c r="E1318" s="8" t="s">
        <v>2946</v>
      </c>
      <c r="F1318" s="47" t="s">
        <v>448</v>
      </c>
      <c r="G1318" s="17">
        <v>144</v>
      </c>
      <c r="H1318" s="10">
        <f t="shared" si="160"/>
        <v>165.52</v>
      </c>
      <c r="I1318" s="11">
        <v>23834.880000000001</v>
      </c>
      <c r="J1318" s="10">
        <f t="shared" si="161"/>
        <v>173.65</v>
      </c>
      <c r="K1318" s="11">
        <f t="shared" si="162"/>
        <v>25005.599999999999</v>
      </c>
      <c r="L1318" s="34"/>
    </row>
    <row r="1319" spans="1:12" customFormat="1" ht="15.75" x14ac:dyDescent="0.25">
      <c r="A1319" s="6" t="s">
        <v>2947</v>
      </c>
      <c r="B1319" s="63" t="s">
        <v>2896</v>
      </c>
      <c r="C1319" s="7" t="s">
        <v>216</v>
      </c>
      <c r="D1319" s="7" t="s">
        <v>1977</v>
      </c>
      <c r="E1319" s="8" t="s">
        <v>1978</v>
      </c>
      <c r="F1319" s="47" t="s">
        <v>1516</v>
      </c>
      <c r="G1319" s="16">
        <v>14.4</v>
      </c>
      <c r="H1319" s="10">
        <f t="shared" si="160"/>
        <v>12377.13</v>
      </c>
      <c r="I1319" s="11">
        <v>178230.64</v>
      </c>
      <c r="J1319" s="10">
        <f t="shared" si="161"/>
        <v>12985.35</v>
      </c>
      <c r="K1319" s="11">
        <f t="shared" si="162"/>
        <v>186989.04</v>
      </c>
      <c r="L1319" s="34"/>
    </row>
    <row r="1320" spans="1:12" customFormat="1" ht="15.75" x14ac:dyDescent="0.25">
      <c r="A1320" s="6" t="s">
        <v>2948</v>
      </c>
      <c r="B1320" s="63" t="s">
        <v>2896</v>
      </c>
      <c r="C1320" s="7" t="s">
        <v>217</v>
      </c>
      <c r="D1320" s="7" t="s">
        <v>2949</v>
      </c>
      <c r="E1320" s="8" t="s">
        <v>2950</v>
      </c>
      <c r="F1320" s="47" t="s">
        <v>448</v>
      </c>
      <c r="G1320" s="17">
        <v>144</v>
      </c>
      <c r="H1320" s="10">
        <f t="shared" si="160"/>
        <v>623.52</v>
      </c>
      <c r="I1320" s="11">
        <v>89786.880000000005</v>
      </c>
      <c r="J1320" s="10">
        <f t="shared" si="161"/>
        <v>654.16</v>
      </c>
      <c r="K1320" s="11">
        <f t="shared" si="162"/>
        <v>94199.039999999994</v>
      </c>
      <c r="L1320" s="34"/>
    </row>
    <row r="1321" spans="1:12" customFormat="1" ht="15" customHeight="1" x14ac:dyDescent="0.25">
      <c r="A1321" s="4"/>
      <c r="B1321" s="64"/>
      <c r="C1321" s="265" t="s">
        <v>2951</v>
      </c>
      <c r="D1321" s="266"/>
      <c r="E1321" s="267"/>
      <c r="F1321" s="5"/>
      <c r="G1321" s="5"/>
      <c r="H1321" s="5"/>
      <c r="I1321" s="98"/>
      <c r="J1321" s="5"/>
      <c r="K1321" s="5"/>
      <c r="L1321" s="34"/>
    </row>
    <row r="1322" spans="1:12" customFormat="1" ht="31.5" x14ac:dyDescent="0.25">
      <c r="A1322" s="6" t="s">
        <v>2952</v>
      </c>
      <c r="B1322" s="63" t="s">
        <v>2896</v>
      </c>
      <c r="C1322" s="7" t="s">
        <v>221</v>
      </c>
      <c r="D1322" s="7" t="s">
        <v>2953</v>
      </c>
      <c r="E1322" s="8" t="s">
        <v>2954</v>
      </c>
      <c r="F1322" s="47" t="s">
        <v>448</v>
      </c>
      <c r="G1322" s="17">
        <v>72</v>
      </c>
      <c r="H1322" s="10">
        <f t="shared" si="160"/>
        <v>1201.04</v>
      </c>
      <c r="I1322" s="11">
        <v>86474.7</v>
      </c>
      <c r="J1322" s="10">
        <f t="shared" si="161"/>
        <v>1260.06</v>
      </c>
      <c r="K1322" s="11">
        <f t="shared" si="162"/>
        <v>90724.32</v>
      </c>
      <c r="L1322" s="34"/>
    </row>
    <row r="1323" spans="1:12" s="74" customFormat="1" ht="15.75" x14ac:dyDescent="0.25">
      <c r="A1323" s="65" t="s">
        <v>2955</v>
      </c>
      <c r="B1323" s="66" t="s">
        <v>2896</v>
      </c>
      <c r="C1323" s="67" t="s">
        <v>223</v>
      </c>
      <c r="D1323" s="67" t="s">
        <v>2956</v>
      </c>
      <c r="E1323" s="68" t="s">
        <v>4611</v>
      </c>
      <c r="F1323" s="69" t="s">
        <v>448</v>
      </c>
      <c r="G1323" s="70">
        <v>72</v>
      </c>
      <c r="H1323" s="71">
        <f t="shared" si="160"/>
        <v>121.66</v>
      </c>
      <c r="I1323" s="11">
        <v>8759.52</v>
      </c>
      <c r="J1323" s="71">
        <f>ROUND(H1323*N$17*O$17,2)</f>
        <v>126.25</v>
      </c>
      <c r="K1323" s="72">
        <f t="shared" si="162"/>
        <v>9090</v>
      </c>
      <c r="L1323" s="73"/>
    </row>
    <row r="1324" spans="1:12" customFormat="1" ht="15" customHeight="1" x14ac:dyDescent="0.25">
      <c r="A1324" s="4"/>
      <c r="B1324" s="64"/>
      <c r="C1324" s="268" t="s">
        <v>2957</v>
      </c>
      <c r="D1324" s="268"/>
      <c r="E1324" s="268"/>
      <c r="F1324" s="5"/>
      <c r="G1324" s="5"/>
      <c r="H1324" s="5"/>
      <c r="I1324" s="98"/>
      <c r="J1324" s="5"/>
      <c r="K1324" s="5"/>
      <c r="L1324" s="34"/>
    </row>
    <row r="1325" spans="1:12" customFormat="1" ht="31.5" x14ac:dyDescent="0.25">
      <c r="A1325" s="6" t="s">
        <v>2958</v>
      </c>
      <c r="B1325" s="63" t="s">
        <v>2896</v>
      </c>
      <c r="C1325" s="7" t="s">
        <v>232</v>
      </c>
      <c r="D1325" s="7" t="s">
        <v>2953</v>
      </c>
      <c r="E1325" s="8" t="s">
        <v>2954</v>
      </c>
      <c r="F1325" s="47" t="s">
        <v>448</v>
      </c>
      <c r="G1325" s="17">
        <v>72</v>
      </c>
      <c r="H1325" s="10">
        <f t="shared" si="160"/>
        <v>1201.04</v>
      </c>
      <c r="I1325" s="11">
        <v>86474.7</v>
      </c>
      <c r="J1325" s="10">
        <f t="shared" si="161"/>
        <v>1260.06</v>
      </c>
      <c r="K1325" s="11">
        <f t="shared" si="162"/>
        <v>90724.32</v>
      </c>
      <c r="L1325" s="34"/>
    </row>
    <row r="1326" spans="1:12" s="74" customFormat="1" ht="15.75" x14ac:dyDescent="0.25">
      <c r="A1326" s="65" t="s">
        <v>2959</v>
      </c>
      <c r="B1326" s="66" t="s">
        <v>2896</v>
      </c>
      <c r="C1326" s="67" t="s">
        <v>234</v>
      </c>
      <c r="D1326" s="67" t="s">
        <v>2960</v>
      </c>
      <c r="E1326" s="68" t="s">
        <v>4612</v>
      </c>
      <c r="F1326" s="69" t="s">
        <v>448</v>
      </c>
      <c r="G1326" s="70">
        <v>72</v>
      </c>
      <c r="H1326" s="71">
        <f t="shared" si="160"/>
        <v>2197.9499999999998</v>
      </c>
      <c r="I1326" s="11">
        <v>158252.4</v>
      </c>
      <c r="J1326" s="71">
        <f>ROUND(H1326*N$17*O$17,2)</f>
        <v>2280.87</v>
      </c>
      <c r="K1326" s="72">
        <f t="shared" si="162"/>
        <v>164222.64000000001</v>
      </c>
      <c r="L1326" s="73"/>
    </row>
    <row r="1327" spans="1:12" customFormat="1" ht="15" customHeight="1" x14ac:dyDescent="0.25">
      <c r="A1327" s="4"/>
      <c r="B1327" s="64"/>
      <c r="C1327" s="265" t="s">
        <v>2961</v>
      </c>
      <c r="D1327" s="266"/>
      <c r="E1327" s="267"/>
      <c r="F1327" s="5"/>
      <c r="G1327" s="5"/>
      <c r="H1327" s="5"/>
      <c r="I1327" s="98"/>
      <c r="J1327" s="5"/>
      <c r="K1327" s="5"/>
      <c r="L1327" s="34"/>
    </row>
    <row r="1328" spans="1:12" s="78" customFormat="1" ht="47.25" x14ac:dyDescent="0.25">
      <c r="A1328" s="6" t="s">
        <v>2962</v>
      </c>
      <c r="B1328" s="63" t="s">
        <v>2896</v>
      </c>
      <c r="C1328" s="7" t="s">
        <v>247</v>
      </c>
      <c r="D1328" s="7" t="s">
        <v>2963</v>
      </c>
      <c r="E1328" s="8" t="s">
        <v>4777</v>
      </c>
      <c r="F1328" s="47" t="s">
        <v>448</v>
      </c>
      <c r="G1328" s="17">
        <v>475</v>
      </c>
      <c r="H1328" s="10">
        <f t="shared" si="160"/>
        <v>44.24</v>
      </c>
      <c r="I1328" s="11">
        <v>21011.63</v>
      </c>
      <c r="J1328" s="10">
        <f t="shared" si="161"/>
        <v>46.41</v>
      </c>
      <c r="K1328" s="11">
        <f t="shared" si="162"/>
        <v>22044.75</v>
      </c>
      <c r="L1328" s="34"/>
    </row>
    <row r="1329" spans="1:12" s="78" customFormat="1" ht="47.25" x14ac:dyDescent="0.25">
      <c r="A1329" s="6" t="s">
        <v>2964</v>
      </c>
      <c r="B1329" s="63" t="s">
        <v>2896</v>
      </c>
      <c r="C1329" s="7" t="s">
        <v>258</v>
      </c>
      <c r="D1329" s="7" t="s">
        <v>2965</v>
      </c>
      <c r="E1329" s="8" t="s">
        <v>4778</v>
      </c>
      <c r="F1329" s="47" t="s">
        <v>448</v>
      </c>
      <c r="G1329" s="17">
        <v>72</v>
      </c>
      <c r="H1329" s="10">
        <f t="shared" si="160"/>
        <v>149.02000000000001</v>
      </c>
      <c r="I1329" s="11">
        <v>10729.64</v>
      </c>
      <c r="J1329" s="10">
        <f t="shared" si="161"/>
        <v>156.34</v>
      </c>
      <c r="K1329" s="11">
        <f t="shared" si="162"/>
        <v>11256.48</v>
      </c>
      <c r="L1329" s="34"/>
    </row>
    <row r="1330" spans="1:12" customFormat="1" ht="15" customHeight="1" x14ac:dyDescent="0.25">
      <c r="A1330" s="4"/>
      <c r="B1330" s="64"/>
      <c r="C1330" s="265" t="s">
        <v>2966</v>
      </c>
      <c r="D1330" s="266"/>
      <c r="E1330" s="267"/>
      <c r="F1330" s="5"/>
      <c r="G1330" s="5"/>
      <c r="H1330" s="5"/>
      <c r="I1330" s="98"/>
      <c r="J1330" s="5"/>
      <c r="K1330" s="5"/>
      <c r="L1330" s="34"/>
    </row>
    <row r="1331" spans="1:12" customFormat="1" ht="31.5" x14ac:dyDescent="0.25">
      <c r="A1331" s="6" t="s">
        <v>2967</v>
      </c>
      <c r="B1331" s="63" t="s">
        <v>2896</v>
      </c>
      <c r="C1331" s="7" t="s">
        <v>269</v>
      </c>
      <c r="D1331" s="7" t="s">
        <v>2968</v>
      </c>
      <c r="E1331" s="8" t="s">
        <v>2969</v>
      </c>
      <c r="F1331" s="47" t="s">
        <v>453</v>
      </c>
      <c r="G1331" s="15">
        <v>0.72</v>
      </c>
      <c r="H1331" s="10">
        <f t="shared" si="160"/>
        <v>85641.49</v>
      </c>
      <c r="I1331" s="11">
        <v>61661.87</v>
      </c>
      <c r="J1331" s="10">
        <f t="shared" si="161"/>
        <v>89849.95</v>
      </c>
      <c r="K1331" s="11">
        <f t="shared" si="162"/>
        <v>64691.96</v>
      </c>
      <c r="L1331" s="34"/>
    </row>
    <row r="1332" spans="1:12" customFormat="1" ht="47.25" x14ac:dyDescent="0.25">
      <c r="A1332" s="6" t="s">
        <v>2970</v>
      </c>
      <c r="B1332" s="63" t="s">
        <v>2896</v>
      </c>
      <c r="C1332" s="7" t="s">
        <v>271</v>
      </c>
      <c r="D1332" s="7" t="s">
        <v>2971</v>
      </c>
      <c r="E1332" s="8" t="s">
        <v>2972</v>
      </c>
      <c r="F1332" s="47" t="s">
        <v>458</v>
      </c>
      <c r="G1332" s="17">
        <v>72</v>
      </c>
      <c r="H1332" s="10">
        <f t="shared" si="160"/>
        <v>760.35</v>
      </c>
      <c r="I1332" s="11">
        <v>54745.24</v>
      </c>
      <c r="J1332" s="10">
        <f t="shared" si="161"/>
        <v>797.71</v>
      </c>
      <c r="K1332" s="11">
        <f t="shared" si="162"/>
        <v>57435.12</v>
      </c>
      <c r="L1332" s="34"/>
    </row>
    <row r="1333" spans="1:12" customFormat="1" ht="47.25" x14ac:dyDescent="0.25">
      <c r="A1333" s="6" t="s">
        <v>2973</v>
      </c>
      <c r="B1333" s="63" t="s">
        <v>2896</v>
      </c>
      <c r="C1333" s="7" t="s">
        <v>282</v>
      </c>
      <c r="D1333" s="7" t="s">
        <v>2974</v>
      </c>
      <c r="E1333" s="8" t="s">
        <v>2975</v>
      </c>
      <c r="F1333" s="47" t="s">
        <v>443</v>
      </c>
      <c r="G1333" s="15">
        <v>0.72</v>
      </c>
      <c r="H1333" s="10">
        <f t="shared" si="160"/>
        <v>37677.79</v>
      </c>
      <c r="I1333" s="11">
        <v>27128.01</v>
      </c>
      <c r="J1333" s="10">
        <f t="shared" si="161"/>
        <v>39529.29</v>
      </c>
      <c r="K1333" s="11">
        <f t="shared" si="162"/>
        <v>28461.09</v>
      </c>
      <c r="L1333" s="34"/>
    </row>
    <row r="1334" spans="1:12" s="62" customFormat="1" ht="18.75" x14ac:dyDescent="0.3">
      <c r="A1334" s="262" t="s">
        <v>4509</v>
      </c>
      <c r="B1334" s="263"/>
      <c r="C1334" s="263"/>
      <c r="D1334" s="263"/>
      <c r="E1334" s="264"/>
      <c r="F1334" s="58"/>
      <c r="G1334" s="58"/>
      <c r="H1334" s="58"/>
      <c r="I1334" s="101">
        <f>SUM(I1337:I1359)</f>
        <v>3986342.7200000011</v>
      </c>
      <c r="J1334" s="58"/>
      <c r="K1334" s="75">
        <f>SUM(K1337:K1359)</f>
        <v>4161261.8400000012</v>
      </c>
      <c r="L1334" s="59"/>
    </row>
    <row r="1335" spans="1:12" s="62" customFormat="1" ht="18.75" x14ac:dyDescent="0.3">
      <c r="A1335" s="258" t="s">
        <v>4503</v>
      </c>
      <c r="B1335" s="259"/>
      <c r="C1335" s="259"/>
      <c r="D1335" s="259"/>
      <c r="E1335" s="260"/>
      <c r="F1335" s="50"/>
      <c r="G1335" s="51"/>
      <c r="H1335" s="52"/>
      <c r="I1335" s="102">
        <f>I1338</f>
        <v>1837186.83</v>
      </c>
      <c r="J1335" s="53"/>
      <c r="K1335" s="55">
        <f>K1338</f>
        <v>1906495.49</v>
      </c>
      <c r="L1335" s="55"/>
    </row>
    <row r="1336" spans="1:12" customFormat="1" ht="15.75" x14ac:dyDescent="0.25">
      <c r="A1336" s="18" t="s">
        <v>450</v>
      </c>
      <c r="B1336" s="261"/>
      <c r="C1336" s="261"/>
      <c r="D1336" s="261"/>
      <c r="E1336" s="19" t="s">
        <v>2976</v>
      </c>
      <c r="F1336" s="20"/>
      <c r="G1336" s="21"/>
      <c r="H1336" s="22"/>
      <c r="I1336" s="11"/>
      <c r="J1336" s="22"/>
      <c r="K1336" s="22"/>
      <c r="L1336" s="34"/>
    </row>
    <row r="1337" spans="1:12" customFormat="1" ht="47.25" x14ac:dyDescent="0.25">
      <c r="A1337" s="6" t="s">
        <v>455</v>
      </c>
      <c r="B1337" s="63" t="s">
        <v>2977</v>
      </c>
      <c r="C1337" s="7" t="s">
        <v>11</v>
      </c>
      <c r="D1337" s="7" t="s">
        <v>2978</v>
      </c>
      <c r="E1337" s="8" t="s">
        <v>2979</v>
      </c>
      <c r="F1337" s="47" t="s">
        <v>448</v>
      </c>
      <c r="G1337" s="17">
        <v>1</v>
      </c>
      <c r="H1337" s="10">
        <f t="shared" ref="H1337:H1359" si="163">ROUND(I1337/G1337,2)</f>
        <v>2362355.14</v>
      </c>
      <c r="I1337" s="11">
        <v>2362355.14</v>
      </c>
      <c r="J1337" s="10">
        <f t="shared" ref="J1337:J1359" si="164">ROUND(H1337*M$17*N$17*O$17,2)</f>
        <v>2478442.2400000002</v>
      </c>
      <c r="K1337" s="11">
        <f t="shared" ref="K1337:K1359" si="165">ROUND(J1337*G1337,2)</f>
        <v>2478442.2400000002</v>
      </c>
      <c r="L1337" s="34"/>
    </row>
    <row r="1338" spans="1:12" s="74" customFormat="1" ht="15.75" x14ac:dyDescent="0.25">
      <c r="A1338" s="65" t="s">
        <v>2980</v>
      </c>
      <c r="B1338" s="66" t="s">
        <v>2977</v>
      </c>
      <c r="C1338" s="67" t="s">
        <v>12</v>
      </c>
      <c r="D1338" s="67" t="s">
        <v>2981</v>
      </c>
      <c r="E1338" s="68" t="s">
        <v>4613</v>
      </c>
      <c r="F1338" s="69" t="s">
        <v>448</v>
      </c>
      <c r="G1338" s="70">
        <v>1</v>
      </c>
      <c r="H1338" s="71">
        <f t="shared" si="163"/>
        <v>1837186.83</v>
      </c>
      <c r="I1338" s="11">
        <v>1837186.83</v>
      </c>
      <c r="J1338" s="71">
        <f>ROUND(H1338*N$17*O$17,2)</f>
        <v>1906495.49</v>
      </c>
      <c r="K1338" s="72">
        <f t="shared" si="165"/>
        <v>1906495.49</v>
      </c>
      <c r="L1338" s="73"/>
    </row>
    <row r="1339" spans="1:12" customFormat="1" ht="47.25" x14ac:dyDescent="0.25">
      <c r="A1339" s="6" t="s">
        <v>2982</v>
      </c>
      <c r="B1339" s="63" t="s">
        <v>2977</v>
      </c>
      <c r="C1339" s="7" t="s">
        <v>629</v>
      </c>
      <c r="D1339" s="7" t="s">
        <v>2983</v>
      </c>
      <c r="E1339" s="8" t="s">
        <v>2984</v>
      </c>
      <c r="F1339" s="47" t="s">
        <v>448</v>
      </c>
      <c r="G1339" s="17">
        <v>-3</v>
      </c>
      <c r="H1339" s="10">
        <f t="shared" si="163"/>
        <v>90167.34</v>
      </c>
      <c r="I1339" s="11">
        <v>-270502.01</v>
      </c>
      <c r="J1339" s="10">
        <f t="shared" si="164"/>
        <v>94598.2</v>
      </c>
      <c r="K1339" s="11">
        <f t="shared" si="165"/>
        <v>-283794.59999999998</v>
      </c>
      <c r="L1339" s="34"/>
    </row>
    <row r="1340" spans="1:12" customFormat="1" ht="47.25" x14ac:dyDescent="0.25">
      <c r="A1340" s="6" t="s">
        <v>2985</v>
      </c>
      <c r="B1340" s="63" t="s">
        <v>2977</v>
      </c>
      <c r="C1340" s="7" t="s">
        <v>660</v>
      </c>
      <c r="D1340" s="7" t="s">
        <v>2986</v>
      </c>
      <c r="E1340" s="8" t="s">
        <v>2987</v>
      </c>
      <c r="F1340" s="47" t="s">
        <v>458</v>
      </c>
      <c r="G1340" s="15">
        <v>-14.84</v>
      </c>
      <c r="H1340" s="10">
        <f t="shared" si="163"/>
        <v>15911.42</v>
      </c>
      <c r="I1340" s="11">
        <v>-236125.42</v>
      </c>
      <c r="J1340" s="10">
        <f t="shared" si="164"/>
        <v>16693.310000000001</v>
      </c>
      <c r="K1340" s="11">
        <f t="shared" si="165"/>
        <v>-247728.72</v>
      </c>
      <c r="L1340" s="34"/>
    </row>
    <row r="1341" spans="1:12" customFormat="1" ht="16.5" customHeight="1" x14ac:dyDescent="0.25">
      <c r="A1341" s="18" t="s">
        <v>461</v>
      </c>
      <c r="B1341" s="261"/>
      <c r="C1341" s="261"/>
      <c r="D1341" s="261"/>
      <c r="E1341" s="19" t="s">
        <v>2988</v>
      </c>
      <c r="F1341" s="20"/>
      <c r="G1341" s="21"/>
      <c r="H1341" s="22"/>
      <c r="I1341" s="11"/>
      <c r="J1341" s="22"/>
      <c r="K1341" s="22"/>
      <c r="L1341" s="34"/>
    </row>
    <row r="1342" spans="1:12" customFormat="1" ht="15" customHeight="1" x14ac:dyDescent="0.25">
      <c r="A1342" s="4"/>
      <c r="B1342" s="64"/>
      <c r="C1342" s="268" t="s">
        <v>2989</v>
      </c>
      <c r="D1342" s="268"/>
      <c r="E1342" s="268"/>
      <c r="F1342" s="5"/>
      <c r="G1342" s="5"/>
      <c r="H1342" s="5"/>
      <c r="I1342" s="98"/>
      <c r="J1342" s="5"/>
      <c r="K1342" s="5"/>
      <c r="L1342" s="34"/>
    </row>
    <row r="1343" spans="1:12" customFormat="1" ht="47.25" x14ac:dyDescent="0.25">
      <c r="A1343" s="6" t="s">
        <v>465</v>
      </c>
      <c r="B1343" s="63" t="s">
        <v>2977</v>
      </c>
      <c r="C1343" s="7" t="s">
        <v>14</v>
      </c>
      <c r="D1343" s="7" t="s">
        <v>2598</v>
      </c>
      <c r="E1343" s="8" t="s">
        <v>2599</v>
      </c>
      <c r="F1343" s="47" t="s">
        <v>443</v>
      </c>
      <c r="G1343" s="15">
        <v>0.11</v>
      </c>
      <c r="H1343" s="10">
        <f t="shared" si="163"/>
        <v>98082.36</v>
      </c>
      <c r="I1343" s="11">
        <v>10789.06</v>
      </c>
      <c r="J1343" s="10">
        <f t="shared" si="164"/>
        <v>102902.17</v>
      </c>
      <c r="K1343" s="11">
        <f t="shared" si="165"/>
        <v>11319.24</v>
      </c>
      <c r="L1343" s="34"/>
    </row>
    <row r="1344" spans="1:12" customFormat="1" ht="15.75" x14ac:dyDescent="0.25">
      <c r="A1344" s="6" t="s">
        <v>469</v>
      </c>
      <c r="B1344" s="63" t="s">
        <v>2977</v>
      </c>
      <c r="C1344" s="7" t="s">
        <v>19</v>
      </c>
      <c r="D1344" s="7" t="s">
        <v>2990</v>
      </c>
      <c r="E1344" s="8" t="s">
        <v>2991</v>
      </c>
      <c r="F1344" s="47" t="s">
        <v>448</v>
      </c>
      <c r="G1344" s="17">
        <v>11</v>
      </c>
      <c r="H1344" s="10">
        <f t="shared" si="163"/>
        <v>152.16999999999999</v>
      </c>
      <c r="I1344" s="11">
        <v>1673.85</v>
      </c>
      <c r="J1344" s="10">
        <f t="shared" si="164"/>
        <v>159.65</v>
      </c>
      <c r="K1344" s="11">
        <f t="shared" si="165"/>
        <v>1756.15</v>
      </c>
      <c r="L1344" s="34"/>
    </row>
    <row r="1345" spans="1:12" customFormat="1" ht="47.25" x14ac:dyDescent="0.25">
      <c r="A1345" s="6" t="s">
        <v>2992</v>
      </c>
      <c r="B1345" s="63" t="s">
        <v>2977</v>
      </c>
      <c r="C1345" s="7" t="s">
        <v>24</v>
      </c>
      <c r="D1345" s="7" t="s">
        <v>2993</v>
      </c>
      <c r="E1345" s="8" t="s">
        <v>2994</v>
      </c>
      <c r="F1345" s="47" t="s">
        <v>1516</v>
      </c>
      <c r="G1345" s="16">
        <v>1.1000000000000001</v>
      </c>
      <c r="H1345" s="10">
        <f t="shared" si="163"/>
        <v>151.12</v>
      </c>
      <c r="I1345" s="11">
        <v>166.23</v>
      </c>
      <c r="J1345" s="10">
        <f t="shared" si="164"/>
        <v>158.55000000000001</v>
      </c>
      <c r="K1345" s="11">
        <f t="shared" si="165"/>
        <v>174.41</v>
      </c>
      <c r="L1345" s="34"/>
    </row>
    <row r="1346" spans="1:12" customFormat="1" ht="47.25" x14ac:dyDescent="0.25">
      <c r="A1346" s="6" t="s">
        <v>2995</v>
      </c>
      <c r="B1346" s="63" t="s">
        <v>2977</v>
      </c>
      <c r="C1346" s="7" t="s">
        <v>56</v>
      </c>
      <c r="D1346" s="7" t="s">
        <v>2435</v>
      </c>
      <c r="E1346" s="8" t="s">
        <v>2436</v>
      </c>
      <c r="F1346" s="47" t="s">
        <v>453</v>
      </c>
      <c r="G1346" s="12">
        <v>0.40679999999999999</v>
      </c>
      <c r="H1346" s="10">
        <f t="shared" si="163"/>
        <v>50889.63</v>
      </c>
      <c r="I1346" s="11">
        <v>20701.900000000001</v>
      </c>
      <c r="J1346" s="10">
        <f t="shared" si="164"/>
        <v>53390.37</v>
      </c>
      <c r="K1346" s="11">
        <f t="shared" si="165"/>
        <v>21719.200000000001</v>
      </c>
      <c r="L1346" s="34"/>
    </row>
    <row r="1347" spans="1:12" customFormat="1" ht="63" x14ac:dyDescent="0.25">
      <c r="A1347" s="6" t="s">
        <v>2996</v>
      </c>
      <c r="B1347" s="63" t="s">
        <v>2977</v>
      </c>
      <c r="C1347" s="7" t="s">
        <v>60</v>
      </c>
      <c r="D1347" s="7" t="s">
        <v>2997</v>
      </c>
      <c r="E1347" s="8" t="s">
        <v>2998</v>
      </c>
      <c r="F1347" s="47" t="s">
        <v>2434</v>
      </c>
      <c r="G1347" s="9">
        <v>4.0680000000000001E-2</v>
      </c>
      <c r="H1347" s="10">
        <f t="shared" si="163"/>
        <v>34320.300000000003</v>
      </c>
      <c r="I1347" s="11">
        <v>1396.15</v>
      </c>
      <c r="J1347" s="10">
        <f t="shared" si="164"/>
        <v>36006.81</v>
      </c>
      <c r="K1347" s="11">
        <f t="shared" si="165"/>
        <v>1464.76</v>
      </c>
      <c r="L1347" s="34"/>
    </row>
    <row r="1348" spans="1:12" customFormat="1" ht="31.5" x14ac:dyDescent="0.25">
      <c r="A1348" s="6" t="s">
        <v>2999</v>
      </c>
      <c r="B1348" s="63" t="s">
        <v>2977</v>
      </c>
      <c r="C1348" s="7" t="s">
        <v>76</v>
      </c>
      <c r="D1348" s="7" t="s">
        <v>3000</v>
      </c>
      <c r="E1348" s="8" t="s">
        <v>3001</v>
      </c>
      <c r="F1348" s="47" t="s">
        <v>443</v>
      </c>
      <c r="G1348" s="15">
        <v>0.01</v>
      </c>
      <c r="H1348" s="10">
        <f t="shared" si="163"/>
        <v>42911</v>
      </c>
      <c r="I1348" s="11">
        <v>429.11</v>
      </c>
      <c r="J1348" s="10">
        <f t="shared" si="164"/>
        <v>45019.66</v>
      </c>
      <c r="K1348" s="11">
        <f t="shared" si="165"/>
        <v>450.2</v>
      </c>
      <c r="L1348" s="34"/>
    </row>
    <row r="1349" spans="1:12" customFormat="1" ht="15.75" x14ac:dyDescent="0.25">
      <c r="A1349" s="6" t="s">
        <v>3002</v>
      </c>
      <c r="B1349" s="63" t="s">
        <v>2977</v>
      </c>
      <c r="C1349" s="7" t="s">
        <v>78</v>
      </c>
      <c r="D1349" s="7" t="s">
        <v>3003</v>
      </c>
      <c r="E1349" s="8" t="s">
        <v>3004</v>
      </c>
      <c r="F1349" s="47" t="s">
        <v>443</v>
      </c>
      <c r="G1349" s="15">
        <v>0.01</v>
      </c>
      <c r="H1349" s="10">
        <f t="shared" si="163"/>
        <v>5672</v>
      </c>
      <c r="I1349" s="11">
        <v>56.72</v>
      </c>
      <c r="J1349" s="10">
        <f t="shared" si="164"/>
        <v>5950.72</v>
      </c>
      <c r="K1349" s="11">
        <f t="shared" si="165"/>
        <v>59.51</v>
      </c>
      <c r="L1349" s="34"/>
    </row>
    <row r="1350" spans="1:12" customFormat="1" ht="31.5" x14ac:dyDescent="0.25">
      <c r="A1350" s="6" t="s">
        <v>3005</v>
      </c>
      <c r="B1350" s="63" t="s">
        <v>2977</v>
      </c>
      <c r="C1350" s="7" t="s">
        <v>102</v>
      </c>
      <c r="D1350" s="7" t="s">
        <v>3006</v>
      </c>
      <c r="E1350" s="8" t="s">
        <v>3007</v>
      </c>
      <c r="F1350" s="47" t="s">
        <v>453</v>
      </c>
      <c r="G1350" s="12">
        <v>0.40679999999999999</v>
      </c>
      <c r="H1350" s="10">
        <f t="shared" si="163"/>
        <v>25381.02</v>
      </c>
      <c r="I1350" s="11">
        <v>10325</v>
      </c>
      <c r="J1350" s="10">
        <f t="shared" si="164"/>
        <v>26628.25</v>
      </c>
      <c r="K1350" s="11">
        <f t="shared" si="165"/>
        <v>10832.37</v>
      </c>
      <c r="L1350" s="34"/>
    </row>
    <row r="1351" spans="1:12" customFormat="1" ht="15" customHeight="1" x14ac:dyDescent="0.25">
      <c r="A1351" s="4"/>
      <c r="B1351" s="64"/>
      <c r="C1351" s="268" t="s">
        <v>3008</v>
      </c>
      <c r="D1351" s="268"/>
      <c r="E1351" s="268"/>
      <c r="F1351" s="5"/>
      <c r="G1351" s="5"/>
      <c r="H1351" s="5"/>
      <c r="I1351" s="98"/>
      <c r="J1351" s="5"/>
      <c r="K1351" s="5"/>
      <c r="L1351" s="34"/>
    </row>
    <row r="1352" spans="1:12" customFormat="1" ht="15.75" x14ac:dyDescent="0.25">
      <c r="A1352" s="6" t="s">
        <v>3009</v>
      </c>
      <c r="B1352" s="63" t="s">
        <v>2977</v>
      </c>
      <c r="C1352" s="7" t="s">
        <v>121</v>
      </c>
      <c r="D1352" s="7" t="s">
        <v>1072</v>
      </c>
      <c r="E1352" s="8" t="s">
        <v>1073</v>
      </c>
      <c r="F1352" s="47" t="s">
        <v>308</v>
      </c>
      <c r="G1352" s="15">
        <v>0.04</v>
      </c>
      <c r="H1352" s="10">
        <f t="shared" si="163"/>
        <v>45006</v>
      </c>
      <c r="I1352" s="11">
        <v>1800.24</v>
      </c>
      <c r="J1352" s="10">
        <f t="shared" si="164"/>
        <v>47217.61</v>
      </c>
      <c r="K1352" s="11">
        <f t="shared" si="165"/>
        <v>1888.7</v>
      </c>
      <c r="L1352" s="34"/>
    </row>
    <row r="1353" spans="1:12" customFormat="1" ht="15.75" x14ac:dyDescent="0.25">
      <c r="A1353" s="6" t="s">
        <v>3010</v>
      </c>
      <c r="B1353" s="63" t="s">
        <v>2977</v>
      </c>
      <c r="C1353" s="7" t="s">
        <v>123</v>
      </c>
      <c r="D1353" s="7" t="s">
        <v>1096</v>
      </c>
      <c r="E1353" s="8" t="s">
        <v>1097</v>
      </c>
      <c r="F1353" s="47" t="s">
        <v>22</v>
      </c>
      <c r="G1353" s="12">
        <v>8.1600000000000006E-2</v>
      </c>
      <c r="H1353" s="10">
        <f t="shared" si="163"/>
        <v>3422.43</v>
      </c>
      <c r="I1353" s="11">
        <v>279.27</v>
      </c>
      <c r="J1353" s="10">
        <f t="shared" si="164"/>
        <v>3590.61</v>
      </c>
      <c r="K1353" s="11">
        <f t="shared" si="165"/>
        <v>292.99</v>
      </c>
      <c r="L1353" s="34"/>
    </row>
    <row r="1354" spans="1:12" customFormat="1" ht="31.5" x14ac:dyDescent="0.25">
      <c r="A1354" s="6" t="s">
        <v>3011</v>
      </c>
      <c r="B1354" s="63" t="s">
        <v>2977</v>
      </c>
      <c r="C1354" s="7" t="s">
        <v>140</v>
      </c>
      <c r="D1354" s="7" t="s">
        <v>1078</v>
      </c>
      <c r="E1354" s="8" t="s">
        <v>1079</v>
      </c>
      <c r="F1354" s="47" t="s">
        <v>308</v>
      </c>
      <c r="G1354" s="15">
        <v>0.04</v>
      </c>
      <c r="H1354" s="10">
        <f t="shared" si="163"/>
        <v>5359.75</v>
      </c>
      <c r="I1354" s="11">
        <v>214.39</v>
      </c>
      <c r="J1354" s="10">
        <f t="shared" si="164"/>
        <v>5623.13</v>
      </c>
      <c r="K1354" s="11">
        <f t="shared" si="165"/>
        <v>224.93</v>
      </c>
      <c r="L1354" s="34"/>
    </row>
    <row r="1355" spans="1:12" customFormat="1" ht="15.75" x14ac:dyDescent="0.25">
      <c r="A1355" s="6" t="s">
        <v>3012</v>
      </c>
      <c r="B1355" s="63" t="s">
        <v>2977</v>
      </c>
      <c r="C1355" s="7" t="s">
        <v>142</v>
      </c>
      <c r="D1355" s="7" t="s">
        <v>1096</v>
      </c>
      <c r="E1355" s="8" t="s">
        <v>1097</v>
      </c>
      <c r="F1355" s="47" t="s">
        <v>22</v>
      </c>
      <c r="G1355" s="12">
        <v>0.12239999999999999</v>
      </c>
      <c r="H1355" s="10">
        <f t="shared" si="163"/>
        <v>3422.06</v>
      </c>
      <c r="I1355" s="11">
        <v>418.86</v>
      </c>
      <c r="J1355" s="10">
        <f t="shared" si="164"/>
        <v>3590.22</v>
      </c>
      <c r="K1355" s="11">
        <f t="shared" si="165"/>
        <v>439.44</v>
      </c>
      <c r="L1355" s="34"/>
    </row>
    <row r="1356" spans="1:12" customFormat="1" ht="47.25" x14ac:dyDescent="0.25">
      <c r="A1356" s="6" t="s">
        <v>3013</v>
      </c>
      <c r="B1356" s="63" t="s">
        <v>2977</v>
      </c>
      <c r="C1356" s="7" t="s">
        <v>159</v>
      </c>
      <c r="D1356" s="7" t="s">
        <v>1353</v>
      </c>
      <c r="E1356" s="8" t="s">
        <v>1354</v>
      </c>
      <c r="F1356" s="47" t="s">
        <v>308</v>
      </c>
      <c r="G1356" s="16">
        <v>2.2000000000000002</v>
      </c>
      <c r="H1356" s="10">
        <f t="shared" si="163"/>
        <v>99646.85</v>
      </c>
      <c r="I1356" s="11">
        <v>219223.08</v>
      </c>
      <c r="J1356" s="10">
        <f t="shared" si="164"/>
        <v>104543.54</v>
      </c>
      <c r="K1356" s="11">
        <f t="shared" si="165"/>
        <v>229995.79</v>
      </c>
      <c r="L1356" s="34"/>
    </row>
    <row r="1357" spans="1:12" customFormat="1" ht="31.5" x14ac:dyDescent="0.25">
      <c r="A1357" s="6" t="s">
        <v>3014</v>
      </c>
      <c r="B1357" s="63" t="s">
        <v>2977</v>
      </c>
      <c r="C1357" s="7" t="s">
        <v>176</v>
      </c>
      <c r="D1357" s="7" t="s">
        <v>3015</v>
      </c>
      <c r="E1357" s="8" t="s">
        <v>3016</v>
      </c>
      <c r="F1357" s="47" t="s">
        <v>308</v>
      </c>
      <c r="G1357" s="16">
        <v>2.2000000000000002</v>
      </c>
      <c r="H1357" s="10">
        <f t="shared" si="163"/>
        <v>11360.42</v>
      </c>
      <c r="I1357" s="11">
        <v>24992.92</v>
      </c>
      <c r="J1357" s="10">
        <f t="shared" si="164"/>
        <v>11918.68</v>
      </c>
      <c r="K1357" s="11">
        <f t="shared" si="165"/>
        <v>26221.1</v>
      </c>
      <c r="L1357" s="34"/>
    </row>
    <row r="1358" spans="1:12" customFormat="1" ht="15.75" x14ac:dyDescent="0.25">
      <c r="A1358" s="18" t="s">
        <v>472</v>
      </c>
      <c r="B1358" s="261"/>
      <c r="C1358" s="261"/>
      <c r="D1358" s="261"/>
      <c r="E1358" s="19" t="s">
        <v>3017</v>
      </c>
      <c r="F1358" s="20"/>
      <c r="G1358" s="21"/>
      <c r="H1358" s="22"/>
      <c r="I1358" s="11"/>
      <c r="J1358" s="22"/>
      <c r="K1358" s="22"/>
      <c r="L1358" s="34"/>
    </row>
    <row r="1359" spans="1:12" customFormat="1" ht="31.5" x14ac:dyDescent="0.25">
      <c r="A1359" s="6" t="s">
        <v>476</v>
      </c>
      <c r="B1359" s="63" t="s">
        <v>2977</v>
      </c>
      <c r="C1359" s="7" t="s">
        <v>191</v>
      </c>
      <c r="D1359" s="7" t="s">
        <v>3018</v>
      </c>
      <c r="E1359" s="8" t="s">
        <v>3019</v>
      </c>
      <c r="F1359" s="47" t="s">
        <v>3020</v>
      </c>
      <c r="G1359" s="17">
        <v>1</v>
      </c>
      <c r="H1359" s="10">
        <f t="shared" si="163"/>
        <v>961.4</v>
      </c>
      <c r="I1359" s="11">
        <v>961.4</v>
      </c>
      <c r="J1359" s="10">
        <f t="shared" si="164"/>
        <v>1008.64</v>
      </c>
      <c r="K1359" s="11">
        <f t="shared" si="165"/>
        <v>1008.64</v>
      </c>
      <c r="L1359" s="34"/>
    </row>
    <row r="1360" spans="1:12" s="62" customFormat="1" ht="18.75" x14ac:dyDescent="0.3">
      <c r="A1360" s="262" t="s">
        <v>4510</v>
      </c>
      <c r="B1360" s="263"/>
      <c r="C1360" s="263"/>
      <c r="D1360" s="263"/>
      <c r="E1360" s="264"/>
      <c r="F1360" s="58"/>
      <c r="G1360" s="58"/>
      <c r="H1360" s="58"/>
      <c r="I1360" s="101">
        <f>SUM(I1364:I1403)</f>
        <v>470153.19000000006</v>
      </c>
      <c r="J1360" s="58"/>
      <c r="K1360" s="75">
        <f>SUM(K1364:K1403)</f>
        <v>492170.88999999996</v>
      </c>
      <c r="L1360" s="59"/>
    </row>
    <row r="1361" spans="1:12" s="62" customFormat="1" ht="18.75" x14ac:dyDescent="0.3">
      <c r="A1361" s="258" t="s">
        <v>4503</v>
      </c>
      <c r="B1361" s="259"/>
      <c r="C1361" s="259"/>
      <c r="D1361" s="259"/>
      <c r="E1361" s="260"/>
      <c r="F1361" s="50"/>
      <c r="G1361" s="51"/>
      <c r="H1361" s="52"/>
      <c r="I1361" s="102">
        <f>I1371+I1372+I1373+I1374+I1375+I1376+I1377+I1378+I1379+I1381+I1367+I1382</f>
        <v>95173.379999999976</v>
      </c>
      <c r="J1361" s="53"/>
      <c r="K1361" s="55">
        <f>K1371+K1372+K1373+K1374+K1375+K1376+K1377+K1378+K1379+K1381+K1367+K1382</f>
        <v>98763.83</v>
      </c>
      <c r="L1361" s="55"/>
    </row>
    <row r="1362" spans="1:12" customFormat="1" ht="17.25" customHeight="1" x14ac:dyDescent="0.25">
      <c r="A1362" s="18" t="s">
        <v>479</v>
      </c>
      <c r="B1362" s="261"/>
      <c r="C1362" s="261"/>
      <c r="D1362" s="261"/>
      <c r="E1362" s="19" t="s">
        <v>3021</v>
      </c>
      <c r="F1362" s="20"/>
      <c r="G1362" s="21"/>
      <c r="H1362" s="22"/>
      <c r="I1362" s="11"/>
      <c r="J1362" s="22"/>
      <c r="K1362" s="22"/>
      <c r="L1362" s="34"/>
    </row>
    <row r="1363" spans="1:12" customFormat="1" ht="15" customHeight="1" x14ac:dyDescent="0.25">
      <c r="A1363" s="4"/>
      <c r="B1363" s="64"/>
      <c r="C1363" s="265" t="s">
        <v>3022</v>
      </c>
      <c r="D1363" s="266"/>
      <c r="E1363" s="267"/>
      <c r="F1363" s="5"/>
      <c r="G1363" s="5"/>
      <c r="H1363" s="5"/>
      <c r="I1363" s="98"/>
      <c r="J1363" s="5"/>
      <c r="K1363" s="5"/>
      <c r="L1363" s="34"/>
    </row>
    <row r="1364" spans="1:12" customFormat="1" ht="31.5" x14ac:dyDescent="0.25">
      <c r="A1364" s="6" t="s">
        <v>481</v>
      </c>
      <c r="B1364" s="63" t="s">
        <v>3023</v>
      </c>
      <c r="C1364" s="7" t="s">
        <v>11</v>
      </c>
      <c r="D1364" s="7" t="s">
        <v>3024</v>
      </c>
      <c r="E1364" s="8" t="s">
        <v>3025</v>
      </c>
      <c r="F1364" s="47" t="s">
        <v>448</v>
      </c>
      <c r="G1364" s="17">
        <v>1</v>
      </c>
      <c r="H1364" s="10">
        <f t="shared" ref="H1364:H1403" si="166">ROUND(I1364/G1364,2)</f>
        <v>1055.75</v>
      </c>
      <c r="I1364" s="11">
        <v>1055.75</v>
      </c>
      <c r="J1364" s="10">
        <f t="shared" ref="J1364:J1403" si="167">ROUND(H1364*M$17*N$17*O$17,2)</f>
        <v>1107.6300000000001</v>
      </c>
      <c r="K1364" s="11">
        <f t="shared" ref="K1364:K1403" si="168">ROUND(J1364*G1364,2)</f>
        <v>1107.6300000000001</v>
      </c>
      <c r="L1364" s="34"/>
    </row>
    <row r="1365" spans="1:12" customFormat="1" ht="31.5" x14ac:dyDescent="0.25">
      <c r="A1365" s="6" t="s">
        <v>3026</v>
      </c>
      <c r="B1365" s="63" t="s">
        <v>3023</v>
      </c>
      <c r="C1365" s="7" t="s">
        <v>12</v>
      </c>
      <c r="D1365" s="7" t="s">
        <v>3027</v>
      </c>
      <c r="E1365" s="8" t="s">
        <v>3028</v>
      </c>
      <c r="F1365" s="47" t="s">
        <v>448</v>
      </c>
      <c r="G1365" s="17">
        <v>1</v>
      </c>
      <c r="H1365" s="10">
        <f t="shared" si="166"/>
        <v>3298.65</v>
      </c>
      <c r="I1365" s="11">
        <v>3298.65</v>
      </c>
      <c r="J1365" s="10">
        <f t="shared" si="167"/>
        <v>3460.75</v>
      </c>
      <c r="K1365" s="11">
        <f t="shared" si="168"/>
        <v>3460.75</v>
      </c>
      <c r="L1365" s="34"/>
    </row>
    <row r="1366" spans="1:12" customFormat="1" ht="15.75" x14ac:dyDescent="0.25">
      <c r="A1366" s="6" t="s">
        <v>3029</v>
      </c>
      <c r="B1366" s="63" t="s">
        <v>3023</v>
      </c>
      <c r="C1366" s="7" t="s">
        <v>629</v>
      </c>
      <c r="D1366" s="7" t="s">
        <v>3030</v>
      </c>
      <c r="E1366" s="8" t="s">
        <v>3031</v>
      </c>
      <c r="F1366" s="47" t="s">
        <v>443</v>
      </c>
      <c r="G1366" s="15">
        <v>0.01</v>
      </c>
      <c r="H1366" s="10">
        <f t="shared" si="166"/>
        <v>3961</v>
      </c>
      <c r="I1366" s="11">
        <v>39.61</v>
      </c>
      <c r="J1366" s="10">
        <f t="shared" si="167"/>
        <v>4155.6499999999996</v>
      </c>
      <c r="K1366" s="11">
        <f t="shared" si="168"/>
        <v>41.56</v>
      </c>
      <c r="L1366" s="34"/>
    </row>
    <row r="1367" spans="1:12" s="74" customFormat="1" ht="31.5" x14ac:dyDescent="0.25">
      <c r="A1367" s="65" t="s">
        <v>3032</v>
      </c>
      <c r="B1367" s="66" t="s">
        <v>3023</v>
      </c>
      <c r="C1367" s="67" t="s">
        <v>660</v>
      </c>
      <c r="D1367" s="67" t="s">
        <v>3033</v>
      </c>
      <c r="E1367" s="68" t="s">
        <v>4614</v>
      </c>
      <c r="F1367" s="69" t="s">
        <v>448</v>
      </c>
      <c r="G1367" s="70">
        <v>1</v>
      </c>
      <c r="H1367" s="71">
        <f t="shared" si="166"/>
        <v>22.64</v>
      </c>
      <c r="I1367" s="11">
        <v>22.64</v>
      </c>
      <c r="J1367" s="71">
        <f>ROUND(H1367*N$17*O$17,2)</f>
        <v>23.49</v>
      </c>
      <c r="K1367" s="72">
        <f t="shared" si="168"/>
        <v>23.49</v>
      </c>
      <c r="L1367" s="73"/>
    </row>
    <row r="1368" spans="1:12" customFormat="1" ht="47.25" x14ac:dyDescent="0.25">
      <c r="A1368" s="6" t="s">
        <v>3034</v>
      </c>
      <c r="B1368" s="63" t="s">
        <v>3023</v>
      </c>
      <c r="C1368" s="7" t="s">
        <v>14</v>
      </c>
      <c r="D1368" s="7" t="s">
        <v>3035</v>
      </c>
      <c r="E1368" s="8" t="s">
        <v>3036</v>
      </c>
      <c r="F1368" s="47" t="s">
        <v>443</v>
      </c>
      <c r="G1368" s="15">
        <v>0.02</v>
      </c>
      <c r="H1368" s="10">
        <f t="shared" si="166"/>
        <v>13034.5</v>
      </c>
      <c r="I1368" s="11">
        <v>260.69</v>
      </c>
      <c r="J1368" s="10">
        <f t="shared" si="167"/>
        <v>13675.02</v>
      </c>
      <c r="K1368" s="11">
        <f t="shared" si="168"/>
        <v>273.5</v>
      </c>
      <c r="L1368" s="34"/>
    </row>
    <row r="1369" spans="1:12" customFormat="1" ht="15" customHeight="1" x14ac:dyDescent="0.25">
      <c r="A1369" s="4"/>
      <c r="B1369" s="64"/>
      <c r="C1369" s="268" t="s">
        <v>3037</v>
      </c>
      <c r="D1369" s="268"/>
      <c r="E1369" s="268"/>
      <c r="F1369" s="5"/>
      <c r="G1369" s="5"/>
      <c r="H1369" s="5"/>
      <c r="I1369" s="98"/>
      <c r="J1369" s="5"/>
      <c r="K1369" s="5"/>
      <c r="L1369" s="34"/>
    </row>
    <row r="1370" spans="1:12" customFormat="1" ht="15.75" x14ac:dyDescent="0.25">
      <c r="A1370" s="6" t="s">
        <v>3038</v>
      </c>
      <c r="B1370" s="63" t="s">
        <v>3023</v>
      </c>
      <c r="C1370" s="7" t="s">
        <v>56</v>
      </c>
      <c r="D1370" s="7" t="s">
        <v>3039</v>
      </c>
      <c r="E1370" s="8" t="s">
        <v>3040</v>
      </c>
      <c r="F1370" s="47" t="s">
        <v>448</v>
      </c>
      <c r="G1370" s="17">
        <v>1</v>
      </c>
      <c r="H1370" s="10">
        <f t="shared" si="166"/>
        <v>3834.54</v>
      </c>
      <c r="I1370" s="11">
        <v>3834.54</v>
      </c>
      <c r="J1370" s="10">
        <f t="shared" si="167"/>
        <v>4022.97</v>
      </c>
      <c r="K1370" s="11">
        <f t="shared" si="168"/>
        <v>4022.97</v>
      </c>
      <c r="L1370" s="34"/>
    </row>
    <row r="1371" spans="1:12" s="74" customFormat="1" ht="31.5" x14ac:dyDescent="0.25">
      <c r="A1371" s="65" t="s">
        <v>3041</v>
      </c>
      <c r="B1371" s="66" t="s">
        <v>3023</v>
      </c>
      <c r="C1371" s="67" t="s">
        <v>60</v>
      </c>
      <c r="D1371" s="67" t="s">
        <v>3042</v>
      </c>
      <c r="E1371" s="68" t="s">
        <v>4615</v>
      </c>
      <c r="F1371" s="69" t="s">
        <v>448</v>
      </c>
      <c r="G1371" s="70">
        <v>1</v>
      </c>
      <c r="H1371" s="71">
        <f t="shared" si="166"/>
        <v>28585.22</v>
      </c>
      <c r="I1371" s="11">
        <v>28585.22</v>
      </c>
      <c r="J1371" s="71">
        <f>ROUND(H1371*N$17*O$17,2)</f>
        <v>29663.61</v>
      </c>
      <c r="K1371" s="72">
        <f t="shared" si="168"/>
        <v>29663.61</v>
      </c>
      <c r="L1371" s="73"/>
    </row>
    <row r="1372" spans="1:12" s="74" customFormat="1" ht="31.5" x14ac:dyDescent="0.25">
      <c r="A1372" s="65" t="s">
        <v>3043</v>
      </c>
      <c r="B1372" s="66" t="s">
        <v>3023</v>
      </c>
      <c r="C1372" s="67" t="s">
        <v>76</v>
      </c>
      <c r="D1372" s="67" t="s">
        <v>3044</v>
      </c>
      <c r="E1372" s="68" t="s">
        <v>4616</v>
      </c>
      <c r="F1372" s="69" t="s">
        <v>448</v>
      </c>
      <c r="G1372" s="70">
        <v>3</v>
      </c>
      <c r="H1372" s="71">
        <f t="shared" si="166"/>
        <v>11054.77</v>
      </c>
      <c r="I1372" s="11">
        <v>33164.31</v>
      </c>
      <c r="J1372" s="71">
        <f t="shared" ref="J1372:J1379" si="169">ROUND(H1372*N$17*O$17,2)</f>
        <v>11471.82</v>
      </c>
      <c r="K1372" s="72">
        <f t="shared" si="168"/>
        <v>34415.46</v>
      </c>
      <c r="L1372" s="73"/>
    </row>
    <row r="1373" spans="1:12" s="74" customFormat="1" ht="15.75" x14ac:dyDescent="0.25">
      <c r="A1373" s="65" t="s">
        <v>3045</v>
      </c>
      <c r="B1373" s="66" t="s">
        <v>3023</v>
      </c>
      <c r="C1373" s="67" t="s">
        <v>102</v>
      </c>
      <c r="D1373" s="67" t="s">
        <v>3046</v>
      </c>
      <c r="E1373" s="68" t="s">
        <v>4617</v>
      </c>
      <c r="F1373" s="69" t="s">
        <v>448</v>
      </c>
      <c r="G1373" s="70">
        <v>1</v>
      </c>
      <c r="H1373" s="71">
        <f t="shared" si="166"/>
        <v>1568.7</v>
      </c>
      <c r="I1373" s="11">
        <v>1568.7</v>
      </c>
      <c r="J1373" s="71">
        <f t="shared" si="169"/>
        <v>1627.88</v>
      </c>
      <c r="K1373" s="72">
        <f t="shared" si="168"/>
        <v>1627.88</v>
      </c>
      <c r="L1373" s="73"/>
    </row>
    <row r="1374" spans="1:12" s="74" customFormat="1" ht="15.75" x14ac:dyDescent="0.25">
      <c r="A1374" s="65" t="s">
        <v>3047</v>
      </c>
      <c r="B1374" s="66" t="s">
        <v>3023</v>
      </c>
      <c r="C1374" s="67" t="s">
        <v>121</v>
      </c>
      <c r="D1374" s="67" t="s">
        <v>3048</v>
      </c>
      <c r="E1374" s="68" t="s">
        <v>4618</v>
      </c>
      <c r="F1374" s="69" t="s">
        <v>448</v>
      </c>
      <c r="G1374" s="70">
        <v>1</v>
      </c>
      <c r="H1374" s="71">
        <f t="shared" si="166"/>
        <v>3001.51</v>
      </c>
      <c r="I1374" s="11">
        <v>3001.51</v>
      </c>
      <c r="J1374" s="71">
        <f t="shared" si="169"/>
        <v>3114.74</v>
      </c>
      <c r="K1374" s="72">
        <f t="shared" si="168"/>
        <v>3114.74</v>
      </c>
      <c r="L1374" s="73"/>
    </row>
    <row r="1375" spans="1:12" s="74" customFormat="1" ht="15.75" x14ac:dyDescent="0.25">
      <c r="A1375" s="65" t="s">
        <v>3049</v>
      </c>
      <c r="B1375" s="66" t="s">
        <v>3023</v>
      </c>
      <c r="C1375" s="67" t="s">
        <v>140</v>
      </c>
      <c r="D1375" s="67" t="s">
        <v>3048</v>
      </c>
      <c r="E1375" s="68" t="s">
        <v>4619</v>
      </c>
      <c r="F1375" s="69" t="s">
        <v>448</v>
      </c>
      <c r="G1375" s="70">
        <v>1</v>
      </c>
      <c r="H1375" s="71">
        <f t="shared" si="166"/>
        <v>3001.51</v>
      </c>
      <c r="I1375" s="11">
        <v>3001.51</v>
      </c>
      <c r="J1375" s="71">
        <f t="shared" si="169"/>
        <v>3114.74</v>
      </c>
      <c r="K1375" s="72">
        <f t="shared" si="168"/>
        <v>3114.74</v>
      </c>
      <c r="L1375" s="73"/>
    </row>
    <row r="1376" spans="1:12" s="74" customFormat="1" ht="31.5" x14ac:dyDescent="0.25">
      <c r="A1376" s="65" t="s">
        <v>3050</v>
      </c>
      <c r="B1376" s="66" t="s">
        <v>3023</v>
      </c>
      <c r="C1376" s="67" t="s">
        <v>159</v>
      </c>
      <c r="D1376" s="67" t="s">
        <v>3051</v>
      </c>
      <c r="E1376" s="68" t="s">
        <v>4620</v>
      </c>
      <c r="F1376" s="69" t="s">
        <v>448</v>
      </c>
      <c r="G1376" s="70">
        <v>1</v>
      </c>
      <c r="H1376" s="71">
        <f t="shared" si="166"/>
        <v>1842.26</v>
      </c>
      <c r="I1376" s="11">
        <v>1842.26</v>
      </c>
      <c r="J1376" s="71">
        <f t="shared" si="169"/>
        <v>1911.76</v>
      </c>
      <c r="K1376" s="72">
        <f t="shared" si="168"/>
        <v>1911.76</v>
      </c>
      <c r="L1376" s="73"/>
    </row>
    <row r="1377" spans="1:12" s="74" customFormat="1" ht="31.5" x14ac:dyDescent="0.25">
      <c r="A1377" s="65" t="s">
        <v>3052</v>
      </c>
      <c r="B1377" s="66" t="s">
        <v>3023</v>
      </c>
      <c r="C1377" s="67" t="s">
        <v>176</v>
      </c>
      <c r="D1377" s="67" t="s">
        <v>3051</v>
      </c>
      <c r="E1377" s="68" t="s">
        <v>4621</v>
      </c>
      <c r="F1377" s="69" t="s">
        <v>448</v>
      </c>
      <c r="G1377" s="70">
        <v>2</v>
      </c>
      <c r="H1377" s="71">
        <f t="shared" si="166"/>
        <v>1842.26</v>
      </c>
      <c r="I1377" s="11">
        <v>3684.52</v>
      </c>
      <c r="J1377" s="71">
        <f t="shared" si="169"/>
        <v>1911.76</v>
      </c>
      <c r="K1377" s="72">
        <f t="shared" si="168"/>
        <v>3823.52</v>
      </c>
      <c r="L1377" s="73"/>
    </row>
    <row r="1378" spans="1:12" s="74" customFormat="1" ht="31.5" x14ac:dyDescent="0.25">
      <c r="A1378" s="65" t="s">
        <v>3053</v>
      </c>
      <c r="B1378" s="66" t="s">
        <v>3023</v>
      </c>
      <c r="C1378" s="67" t="s">
        <v>191</v>
      </c>
      <c r="D1378" s="67" t="s">
        <v>3054</v>
      </c>
      <c r="E1378" s="68" t="s">
        <v>4622</v>
      </c>
      <c r="F1378" s="69" t="s">
        <v>448</v>
      </c>
      <c r="G1378" s="70">
        <v>1</v>
      </c>
      <c r="H1378" s="71">
        <f t="shared" si="166"/>
        <v>1772.54</v>
      </c>
      <c r="I1378" s="11">
        <v>1772.54</v>
      </c>
      <c r="J1378" s="71">
        <f t="shared" si="169"/>
        <v>1839.41</v>
      </c>
      <c r="K1378" s="72">
        <f t="shared" si="168"/>
        <v>1839.41</v>
      </c>
      <c r="L1378" s="73"/>
    </row>
    <row r="1379" spans="1:12" s="74" customFormat="1" ht="15.75" x14ac:dyDescent="0.25">
      <c r="A1379" s="65" t="s">
        <v>3055</v>
      </c>
      <c r="B1379" s="66" t="s">
        <v>3023</v>
      </c>
      <c r="C1379" s="67" t="s">
        <v>206</v>
      </c>
      <c r="D1379" s="67" t="s">
        <v>3056</v>
      </c>
      <c r="E1379" s="68" t="s">
        <v>4623</v>
      </c>
      <c r="F1379" s="69" t="s">
        <v>448</v>
      </c>
      <c r="G1379" s="70">
        <v>8</v>
      </c>
      <c r="H1379" s="71">
        <f t="shared" si="166"/>
        <v>2110.5100000000002</v>
      </c>
      <c r="I1379" s="11">
        <v>16884.080000000002</v>
      </c>
      <c r="J1379" s="71">
        <f t="shared" si="169"/>
        <v>2190.13</v>
      </c>
      <c r="K1379" s="72">
        <f t="shared" si="168"/>
        <v>17521.04</v>
      </c>
      <c r="L1379" s="73"/>
    </row>
    <row r="1380" spans="1:12" customFormat="1" ht="15.75" x14ac:dyDescent="0.25">
      <c r="A1380" s="6" t="s">
        <v>3057</v>
      </c>
      <c r="B1380" s="63" t="s">
        <v>3023</v>
      </c>
      <c r="C1380" s="7" t="s">
        <v>211</v>
      </c>
      <c r="D1380" s="7" t="s">
        <v>3058</v>
      </c>
      <c r="E1380" s="8" t="s">
        <v>3059</v>
      </c>
      <c r="F1380" s="47" t="s">
        <v>448</v>
      </c>
      <c r="G1380" s="17">
        <v>5</v>
      </c>
      <c r="H1380" s="10">
        <f t="shared" si="166"/>
        <v>9038.9</v>
      </c>
      <c r="I1380" s="11">
        <v>45194.48</v>
      </c>
      <c r="J1380" s="10">
        <f t="shared" si="167"/>
        <v>9483.08</v>
      </c>
      <c r="K1380" s="11">
        <f t="shared" si="168"/>
        <v>47415.4</v>
      </c>
      <c r="L1380" s="34"/>
    </row>
    <row r="1381" spans="1:12" s="74" customFormat="1" ht="31.5" x14ac:dyDescent="0.25">
      <c r="A1381" s="65" t="s">
        <v>3060</v>
      </c>
      <c r="B1381" s="66" t="s">
        <v>3023</v>
      </c>
      <c r="C1381" s="67" t="s">
        <v>212</v>
      </c>
      <c r="D1381" s="67" t="s">
        <v>3061</v>
      </c>
      <c r="E1381" s="68" t="s">
        <v>4624</v>
      </c>
      <c r="F1381" s="69" t="s">
        <v>448</v>
      </c>
      <c r="G1381" s="70">
        <v>5</v>
      </c>
      <c r="H1381" s="71">
        <f t="shared" si="166"/>
        <v>217.43</v>
      </c>
      <c r="I1381" s="11">
        <v>1087.1500000000001</v>
      </c>
      <c r="J1381" s="71">
        <f>ROUND(H1381*N$17*O$17,2)</f>
        <v>225.63</v>
      </c>
      <c r="K1381" s="72">
        <f t="shared" si="168"/>
        <v>1128.1500000000001</v>
      </c>
      <c r="L1381" s="73"/>
    </row>
    <row r="1382" spans="1:12" s="74" customFormat="1" ht="31.5" x14ac:dyDescent="0.25">
      <c r="A1382" s="65" t="s">
        <v>3062</v>
      </c>
      <c r="B1382" s="66" t="s">
        <v>3023</v>
      </c>
      <c r="C1382" s="67" t="s">
        <v>216</v>
      </c>
      <c r="D1382" s="67" t="s">
        <v>3063</v>
      </c>
      <c r="E1382" s="68" t="s">
        <v>4625</v>
      </c>
      <c r="F1382" s="69" t="s">
        <v>448</v>
      </c>
      <c r="G1382" s="70">
        <v>1</v>
      </c>
      <c r="H1382" s="71">
        <f t="shared" si="166"/>
        <v>558.94000000000005</v>
      </c>
      <c r="I1382" s="11">
        <v>558.94000000000005</v>
      </c>
      <c r="J1382" s="71">
        <f>ROUND(H1382*N$17*O$17,2)</f>
        <v>580.03</v>
      </c>
      <c r="K1382" s="72">
        <f t="shared" si="168"/>
        <v>580.03</v>
      </c>
      <c r="L1382" s="73"/>
    </row>
    <row r="1383" spans="1:12" customFormat="1" ht="15.75" x14ac:dyDescent="0.25">
      <c r="A1383" s="6" t="s">
        <v>3064</v>
      </c>
      <c r="B1383" s="63" t="s">
        <v>3023</v>
      </c>
      <c r="C1383" s="7" t="s">
        <v>221</v>
      </c>
      <c r="D1383" s="7" t="s">
        <v>2620</v>
      </c>
      <c r="E1383" s="8" t="s">
        <v>2621</v>
      </c>
      <c r="F1383" s="47" t="s">
        <v>1516</v>
      </c>
      <c r="G1383" s="16">
        <v>0.8</v>
      </c>
      <c r="H1383" s="10">
        <f t="shared" si="166"/>
        <v>544.59</v>
      </c>
      <c r="I1383" s="11">
        <v>435.67</v>
      </c>
      <c r="J1383" s="10">
        <f t="shared" si="167"/>
        <v>571.35</v>
      </c>
      <c r="K1383" s="11">
        <f t="shared" si="168"/>
        <v>457.08</v>
      </c>
      <c r="L1383" s="34"/>
    </row>
    <row r="1384" spans="1:12" customFormat="1" ht="15.75" x14ac:dyDescent="0.25">
      <c r="A1384" s="6" t="s">
        <v>3065</v>
      </c>
      <c r="B1384" s="63" t="s">
        <v>3023</v>
      </c>
      <c r="C1384" s="7" t="s">
        <v>232</v>
      </c>
      <c r="D1384" s="7" t="s">
        <v>2873</v>
      </c>
      <c r="E1384" s="8" t="s">
        <v>2874</v>
      </c>
      <c r="F1384" s="47" t="s">
        <v>448</v>
      </c>
      <c r="G1384" s="17">
        <v>4</v>
      </c>
      <c r="H1384" s="10">
        <f t="shared" si="166"/>
        <v>189.43</v>
      </c>
      <c r="I1384" s="11">
        <v>757.7</v>
      </c>
      <c r="J1384" s="10">
        <f t="shared" si="167"/>
        <v>198.74</v>
      </c>
      <c r="K1384" s="11">
        <f t="shared" si="168"/>
        <v>794.96</v>
      </c>
      <c r="L1384" s="34"/>
    </row>
    <row r="1385" spans="1:12" customFormat="1" ht="31.5" x14ac:dyDescent="0.25">
      <c r="A1385" s="6" t="s">
        <v>3066</v>
      </c>
      <c r="B1385" s="63" t="s">
        <v>3023</v>
      </c>
      <c r="C1385" s="7" t="s">
        <v>247</v>
      </c>
      <c r="D1385" s="7" t="s">
        <v>3067</v>
      </c>
      <c r="E1385" s="8" t="s">
        <v>3068</v>
      </c>
      <c r="F1385" s="47" t="s">
        <v>1019</v>
      </c>
      <c r="G1385" s="17">
        <v>8</v>
      </c>
      <c r="H1385" s="10">
        <f t="shared" si="166"/>
        <v>1048.67</v>
      </c>
      <c r="I1385" s="11">
        <v>8389.32</v>
      </c>
      <c r="J1385" s="10">
        <f t="shared" si="167"/>
        <v>1100.2</v>
      </c>
      <c r="K1385" s="11">
        <f t="shared" si="168"/>
        <v>8801.6</v>
      </c>
      <c r="L1385" s="34"/>
    </row>
    <row r="1386" spans="1:12" customFormat="1" ht="15" customHeight="1" x14ac:dyDescent="0.25">
      <c r="A1386" s="4"/>
      <c r="B1386" s="64"/>
      <c r="C1386" s="265" t="s">
        <v>3069</v>
      </c>
      <c r="D1386" s="266"/>
      <c r="E1386" s="267"/>
      <c r="F1386" s="5"/>
      <c r="G1386" s="5"/>
      <c r="H1386" s="5"/>
      <c r="I1386" s="98"/>
      <c r="J1386" s="5"/>
      <c r="K1386" s="5"/>
      <c r="L1386" s="34"/>
    </row>
    <row r="1387" spans="1:12" customFormat="1" ht="15.75" x14ac:dyDescent="0.25">
      <c r="A1387" s="6" t="s">
        <v>3070</v>
      </c>
      <c r="B1387" s="63" t="s">
        <v>3023</v>
      </c>
      <c r="C1387" s="7" t="s">
        <v>258</v>
      </c>
      <c r="D1387" s="7" t="s">
        <v>2716</v>
      </c>
      <c r="E1387" s="8" t="s">
        <v>2717</v>
      </c>
      <c r="F1387" s="47" t="s">
        <v>453</v>
      </c>
      <c r="G1387" s="15">
        <v>4.66</v>
      </c>
      <c r="H1387" s="10">
        <f t="shared" si="166"/>
        <v>55368.76</v>
      </c>
      <c r="I1387" s="11">
        <v>258018.44</v>
      </c>
      <c r="J1387" s="10">
        <f t="shared" si="167"/>
        <v>58089.599999999999</v>
      </c>
      <c r="K1387" s="11">
        <f t="shared" si="168"/>
        <v>270697.53999999998</v>
      </c>
      <c r="L1387" s="34"/>
    </row>
    <row r="1388" spans="1:12" customFormat="1" ht="15.75" x14ac:dyDescent="0.25">
      <c r="A1388" s="6" t="s">
        <v>3071</v>
      </c>
      <c r="B1388" s="63" t="s">
        <v>3023</v>
      </c>
      <c r="C1388" s="7" t="s">
        <v>260</v>
      </c>
      <c r="D1388" s="7" t="s">
        <v>3072</v>
      </c>
      <c r="E1388" s="8" t="s">
        <v>3073</v>
      </c>
      <c r="F1388" s="47" t="s">
        <v>458</v>
      </c>
      <c r="G1388" s="15">
        <v>69.36</v>
      </c>
      <c r="H1388" s="10">
        <f t="shared" si="166"/>
        <v>5.31</v>
      </c>
      <c r="I1388" s="11">
        <v>368.3</v>
      </c>
      <c r="J1388" s="10">
        <f t="shared" si="167"/>
        <v>5.57</v>
      </c>
      <c r="K1388" s="11">
        <f t="shared" si="168"/>
        <v>386.34</v>
      </c>
      <c r="L1388" s="34"/>
    </row>
    <row r="1389" spans="1:12" customFormat="1" ht="15.75" x14ac:dyDescent="0.25">
      <c r="A1389" s="6" t="s">
        <v>3074</v>
      </c>
      <c r="B1389" s="63" t="s">
        <v>3023</v>
      </c>
      <c r="C1389" s="7" t="s">
        <v>261</v>
      </c>
      <c r="D1389" s="7" t="s">
        <v>3075</v>
      </c>
      <c r="E1389" s="8" t="s">
        <v>3076</v>
      </c>
      <c r="F1389" s="47" t="s">
        <v>2434</v>
      </c>
      <c r="G1389" s="9">
        <v>0.27948000000000001</v>
      </c>
      <c r="H1389" s="10">
        <f t="shared" si="166"/>
        <v>11306.53</v>
      </c>
      <c r="I1389" s="11">
        <v>3159.95</v>
      </c>
      <c r="J1389" s="10">
        <f t="shared" si="167"/>
        <v>11862.14</v>
      </c>
      <c r="K1389" s="11">
        <f t="shared" si="168"/>
        <v>3315.23</v>
      </c>
      <c r="L1389" s="34"/>
    </row>
    <row r="1390" spans="1:12" customFormat="1" ht="15.75" x14ac:dyDescent="0.25">
      <c r="A1390" s="6" t="s">
        <v>3077</v>
      </c>
      <c r="B1390" s="63" t="s">
        <v>3023</v>
      </c>
      <c r="C1390" s="7" t="s">
        <v>264</v>
      </c>
      <c r="D1390" s="7" t="s">
        <v>3078</v>
      </c>
      <c r="E1390" s="8" t="s">
        <v>3079</v>
      </c>
      <c r="F1390" s="47" t="s">
        <v>2434</v>
      </c>
      <c r="G1390" s="9">
        <v>0.12648000000000001</v>
      </c>
      <c r="H1390" s="10">
        <f t="shared" si="166"/>
        <v>8810.33</v>
      </c>
      <c r="I1390" s="11">
        <v>1114.33</v>
      </c>
      <c r="J1390" s="10">
        <f t="shared" si="167"/>
        <v>9243.27</v>
      </c>
      <c r="K1390" s="11">
        <f t="shared" si="168"/>
        <v>1169.0899999999999</v>
      </c>
      <c r="L1390" s="34"/>
    </row>
    <row r="1391" spans="1:12" customFormat="1" ht="63" x14ac:dyDescent="0.25">
      <c r="A1391" s="6" t="s">
        <v>3080</v>
      </c>
      <c r="B1391" s="63" t="s">
        <v>3023</v>
      </c>
      <c r="C1391" s="7" t="s">
        <v>269</v>
      </c>
      <c r="D1391" s="7" t="s">
        <v>2456</v>
      </c>
      <c r="E1391" s="8" t="s">
        <v>2457</v>
      </c>
      <c r="F1391" s="47" t="s">
        <v>453</v>
      </c>
      <c r="G1391" s="15">
        <v>0.66</v>
      </c>
      <c r="H1391" s="10">
        <f t="shared" si="166"/>
        <v>5334.23</v>
      </c>
      <c r="I1391" s="11">
        <v>3520.59</v>
      </c>
      <c r="J1391" s="10">
        <f t="shared" si="167"/>
        <v>5596.36</v>
      </c>
      <c r="K1391" s="11">
        <f t="shared" si="168"/>
        <v>3693.6</v>
      </c>
      <c r="L1391" s="34"/>
    </row>
    <row r="1392" spans="1:12" customFormat="1" ht="15.75" x14ac:dyDescent="0.25">
      <c r="A1392" s="6" t="s">
        <v>3081</v>
      </c>
      <c r="B1392" s="63" t="s">
        <v>3023</v>
      </c>
      <c r="C1392" s="7" t="s">
        <v>271</v>
      </c>
      <c r="D1392" s="7" t="s">
        <v>3078</v>
      </c>
      <c r="E1392" s="8" t="s">
        <v>3079</v>
      </c>
      <c r="F1392" s="47" t="s">
        <v>2434</v>
      </c>
      <c r="G1392" s="9">
        <v>6.7320000000000005E-2</v>
      </c>
      <c r="H1392" s="10">
        <f t="shared" si="166"/>
        <v>8810.75</v>
      </c>
      <c r="I1392" s="11">
        <v>593.14</v>
      </c>
      <c r="J1392" s="10">
        <f t="shared" si="167"/>
        <v>9243.7099999999991</v>
      </c>
      <c r="K1392" s="11">
        <f t="shared" si="168"/>
        <v>622.29</v>
      </c>
      <c r="L1392" s="34"/>
    </row>
    <row r="1393" spans="1:12" customFormat="1" ht="15.75" x14ac:dyDescent="0.25">
      <c r="A1393" s="6" t="s">
        <v>3082</v>
      </c>
      <c r="B1393" s="63" t="s">
        <v>3023</v>
      </c>
      <c r="C1393" s="7" t="s">
        <v>282</v>
      </c>
      <c r="D1393" s="7" t="s">
        <v>3083</v>
      </c>
      <c r="E1393" s="8" t="s">
        <v>3084</v>
      </c>
      <c r="F1393" s="47" t="s">
        <v>453</v>
      </c>
      <c r="G1393" s="15">
        <v>0.33</v>
      </c>
      <c r="H1393" s="10">
        <f t="shared" si="166"/>
        <v>3418.21</v>
      </c>
      <c r="I1393" s="11">
        <v>1128.01</v>
      </c>
      <c r="J1393" s="10">
        <f t="shared" si="167"/>
        <v>3586.18</v>
      </c>
      <c r="K1393" s="11">
        <f t="shared" si="168"/>
        <v>1183.44</v>
      </c>
      <c r="L1393" s="34"/>
    </row>
    <row r="1394" spans="1:12" customFormat="1" ht="15.75" x14ac:dyDescent="0.25">
      <c r="A1394" s="6" t="s">
        <v>3085</v>
      </c>
      <c r="B1394" s="63" t="s">
        <v>3023</v>
      </c>
      <c r="C1394" s="7" t="s">
        <v>284</v>
      </c>
      <c r="D1394" s="7" t="s">
        <v>3078</v>
      </c>
      <c r="E1394" s="8" t="s">
        <v>3079</v>
      </c>
      <c r="F1394" s="47" t="s">
        <v>2434</v>
      </c>
      <c r="G1394" s="9">
        <v>3.3660000000000002E-2</v>
      </c>
      <c r="H1394" s="10">
        <f t="shared" si="166"/>
        <v>8810.75</v>
      </c>
      <c r="I1394" s="11">
        <v>296.57</v>
      </c>
      <c r="J1394" s="10">
        <f t="shared" si="167"/>
        <v>9243.7099999999991</v>
      </c>
      <c r="K1394" s="11">
        <f t="shared" si="168"/>
        <v>311.14</v>
      </c>
      <c r="L1394" s="34"/>
    </row>
    <row r="1395" spans="1:12" customFormat="1" ht="15" customHeight="1" x14ac:dyDescent="0.25">
      <c r="A1395" s="4"/>
      <c r="B1395" s="64"/>
      <c r="C1395" s="265" t="s">
        <v>3086</v>
      </c>
      <c r="D1395" s="266"/>
      <c r="E1395" s="267"/>
      <c r="F1395" s="5"/>
      <c r="G1395" s="5"/>
      <c r="H1395" s="5"/>
      <c r="I1395" s="98"/>
      <c r="J1395" s="5"/>
      <c r="K1395" s="5"/>
      <c r="L1395" s="34"/>
    </row>
    <row r="1396" spans="1:12" customFormat="1" ht="31.5" x14ac:dyDescent="0.25">
      <c r="A1396" s="6" t="s">
        <v>3087</v>
      </c>
      <c r="B1396" s="63" t="s">
        <v>3023</v>
      </c>
      <c r="C1396" s="7" t="s">
        <v>301</v>
      </c>
      <c r="D1396" s="7" t="s">
        <v>2020</v>
      </c>
      <c r="E1396" s="8" t="s">
        <v>2021</v>
      </c>
      <c r="F1396" s="47" t="s">
        <v>453</v>
      </c>
      <c r="G1396" s="15">
        <v>0.65</v>
      </c>
      <c r="H1396" s="10">
        <f t="shared" si="166"/>
        <v>19751.310000000001</v>
      </c>
      <c r="I1396" s="11">
        <v>12838.35</v>
      </c>
      <c r="J1396" s="10">
        <f t="shared" si="167"/>
        <v>20721.900000000001</v>
      </c>
      <c r="K1396" s="11">
        <f t="shared" si="168"/>
        <v>13469.24</v>
      </c>
      <c r="L1396" s="34"/>
    </row>
    <row r="1397" spans="1:12" customFormat="1" ht="31.5" x14ac:dyDescent="0.25">
      <c r="A1397" s="6" t="s">
        <v>3088</v>
      </c>
      <c r="B1397" s="63" t="s">
        <v>3023</v>
      </c>
      <c r="C1397" s="7" t="s">
        <v>302</v>
      </c>
      <c r="D1397" s="7" t="s">
        <v>3089</v>
      </c>
      <c r="E1397" s="8" t="s">
        <v>3090</v>
      </c>
      <c r="F1397" s="47" t="s">
        <v>1601</v>
      </c>
      <c r="G1397" s="15">
        <v>6.63</v>
      </c>
      <c r="H1397" s="10">
        <f t="shared" si="166"/>
        <v>341.29</v>
      </c>
      <c r="I1397" s="11">
        <v>2262.77</v>
      </c>
      <c r="J1397" s="10">
        <f t="shared" si="167"/>
        <v>358.06</v>
      </c>
      <c r="K1397" s="11">
        <f t="shared" si="168"/>
        <v>2373.94</v>
      </c>
      <c r="L1397" s="34"/>
    </row>
    <row r="1398" spans="1:12" customFormat="1" ht="15.75" x14ac:dyDescent="0.25">
      <c r="A1398" s="6" t="s">
        <v>3091</v>
      </c>
      <c r="B1398" s="63" t="s">
        <v>3023</v>
      </c>
      <c r="C1398" s="7" t="s">
        <v>305</v>
      </c>
      <c r="D1398" s="7" t="s">
        <v>2880</v>
      </c>
      <c r="E1398" s="8" t="s">
        <v>2881</v>
      </c>
      <c r="F1398" s="47" t="s">
        <v>453</v>
      </c>
      <c r="G1398" s="15">
        <v>0.33</v>
      </c>
      <c r="H1398" s="10">
        <f t="shared" si="166"/>
        <v>19158.73</v>
      </c>
      <c r="I1398" s="11">
        <v>6322.38</v>
      </c>
      <c r="J1398" s="10">
        <f t="shared" si="167"/>
        <v>20100.2</v>
      </c>
      <c r="K1398" s="11">
        <f t="shared" si="168"/>
        <v>6633.07</v>
      </c>
      <c r="L1398" s="34"/>
    </row>
    <row r="1399" spans="1:12" customFormat="1" ht="15.75" x14ac:dyDescent="0.25">
      <c r="A1399" s="6" t="s">
        <v>3092</v>
      </c>
      <c r="B1399" s="63" t="s">
        <v>3023</v>
      </c>
      <c r="C1399" s="7" t="s">
        <v>309</v>
      </c>
      <c r="D1399" s="7" t="s">
        <v>2883</v>
      </c>
      <c r="E1399" s="8" t="s">
        <v>2884</v>
      </c>
      <c r="F1399" s="47" t="s">
        <v>453</v>
      </c>
      <c r="G1399" s="12">
        <v>0.33660000000000001</v>
      </c>
      <c r="H1399" s="10">
        <f t="shared" si="166"/>
        <v>1127.8399999999999</v>
      </c>
      <c r="I1399" s="11">
        <v>379.63</v>
      </c>
      <c r="J1399" s="10">
        <f t="shared" si="167"/>
        <v>1183.26</v>
      </c>
      <c r="K1399" s="11">
        <f t="shared" si="168"/>
        <v>398.29</v>
      </c>
      <c r="L1399" s="34"/>
    </row>
    <row r="1400" spans="1:12" customFormat="1" ht="31.5" x14ac:dyDescent="0.25">
      <c r="A1400" s="6" t="s">
        <v>3093</v>
      </c>
      <c r="B1400" s="63" t="s">
        <v>3023</v>
      </c>
      <c r="C1400" s="7" t="s">
        <v>324</v>
      </c>
      <c r="D1400" s="7" t="s">
        <v>2569</v>
      </c>
      <c r="E1400" s="8" t="s">
        <v>2570</v>
      </c>
      <c r="F1400" s="47" t="s">
        <v>453</v>
      </c>
      <c r="G1400" s="15">
        <v>0.01</v>
      </c>
      <c r="H1400" s="10">
        <f t="shared" si="166"/>
        <v>32695</v>
      </c>
      <c r="I1400" s="11">
        <v>326.95</v>
      </c>
      <c r="J1400" s="10">
        <f t="shared" si="167"/>
        <v>34301.65</v>
      </c>
      <c r="K1400" s="11">
        <f t="shared" si="168"/>
        <v>343.02</v>
      </c>
      <c r="L1400" s="34"/>
    </row>
    <row r="1401" spans="1:12" customFormat="1" ht="47.25" x14ac:dyDescent="0.25">
      <c r="A1401" s="6" t="s">
        <v>3094</v>
      </c>
      <c r="B1401" s="63" t="s">
        <v>3023</v>
      </c>
      <c r="C1401" s="7" t="s">
        <v>328</v>
      </c>
      <c r="D1401" s="7" t="s">
        <v>3095</v>
      </c>
      <c r="E1401" s="8" t="s">
        <v>3096</v>
      </c>
      <c r="F1401" s="47" t="s">
        <v>458</v>
      </c>
      <c r="G1401" s="15">
        <v>1.02</v>
      </c>
      <c r="H1401" s="10">
        <f t="shared" si="166"/>
        <v>71.13</v>
      </c>
      <c r="I1401" s="11">
        <v>72.55</v>
      </c>
      <c r="J1401" s="10">
        <f t="shared" si="167"/>
        <v>74.63</v>
      </c>
      <c r="K1401" s="11">
        <f t="shared" si="168"/>
        <v>76.12</v>
      </c>
      <c r="L1401" s="34"/>
    </row>
    <row r="1402" spans="1:12" customFormat="1" ht="15.75" x14ac:dyDescent="0.25">
      <c r="A1402" s="6" t="s">
        <v>3097</v>
      </c>
      <c r="B1402" s="63" t="s">
        <v>3023</v>
      </c>
      <c r="C1402" s="7" t="s">
        <v>343</v>
      </c>
      <c r="D1402" s="7" t="s">
        <v>3098</v>
      </c>
      <c r="E1402" s="8" t="s">
        <v>3099</v>
      </c>
      <c r="F1402" s="47" t="s">
        <v>448</v>
      </c>
      <c r="G1402" s="17">
        <v>100</v>
      </c>
      <c r="H1402" s="10">
        <f t="shared" si="166"/>
        <v>211.15</v>
      </c>
      <c r="I1402" s="11">
        <v>21114.84</v>
      </c>
      <c r="J1402" s="10">
        <f t="shared" si="167"/>
        <v>221.53</v>
      </c>
      <c r="K1402" s="11">
        <f t="shared" si="168"/>
        <v>22153</v>
      </c>
      <c r="L1402" s="34"/>
    </row>
    <row r="1403" spans="1:12" customFormat="1" ht="15.75" x14ac:dyDescent="0.25">
      <c r="A1403" s="6" t="s">
        <v>3100</v>
      </c>
      <c r="B1403" s="63" t="s">
        <v>3023</v>
      </c>
      <c r="C1403" s="7" t="s">
        <v>358</v>
      </c>
      <c r="D1403" s="7" t="s">
        <v>3101</v>
      </c>
      <c r="E1403" s="8" t="s">
        <v>3102</v>
      </c>
      <c r="F1403" s="47" t="s">
        <v>443</v>
      </c>
      <c r="G1403" s="17">
        <v>1</v>
      </c>
      <c r="H1403" s="10">
        <f t="shared" si="166"/>
        <v>196.6</v>
      </c>
      <c r="I1403" s="11">
        <v>196.6</v>
      </c>
      <c r="J1403" s="10">
        <f t="shared" si="167"/>
        <v>206.26</v>
      </c>
      <c r="K1403" s="11">
        <f t="shared" si="168"/>
        <v>206.26</v>
      </c>
      <c r="L1403" s="34"/>
    </row>
    <row r="1404" spans="1:12" customFormat="1" ht="18.75" customHeight="1" x14ac:dyDescent="0.3">
      <c r="A1404" s="262" t="s">
        <v>4511</v>
      </c>
      <c r="B1404" s="263"/>
      <c r="C1404" s="263"/>
      <c r="D1404" s="263"/>
      <c r="E1404" s="264"/>
      <c r="F1404" s="58"/>
      <c r="G1404" s="58"/>
      <c r="H1404" s="58"/>
      <c r="I1404" s="101">
        <f>SUM(I1407:I1468)</f>
        <v>2922202.4799999995</v>
      </c>
      <c r="J1404" s="58"/>
      <c r="K1404" s="75">
        <f>SUM(K1407:K1468)</f>
        <v>3061832.0900000008</v>
      </c>
      <c r="L1404" s="79"/>
    </row>
    <row r="1405" spans="1:12" customFormat="1" ht="15" customHeight="1" x14ac:dyDescent="0.25">
      <c r="A1405" s="258" t="s">
        <v>4503</v>
      </c>
      <c r="B1405" s="259"/>
      <c r="C1405" s="259"/>
      <c r="D1405" s="259"/>
      <c r="E1405" s="260"/>
      <c r="F1405" s="50"/>
      <c r="G1405" s="51"/>
      <c r="H1405" s="52"/>
      <c r="I1405" s="102">
        <f>I1408+I1410+I1412+I1416+I1420+I1428+I1434+I1436+I1438+I1440+I1442+I1445+I1447+I1451+I1457+I1459+I1443</f>
        <v>347811.69</v>
      </c>
      <c r="J1405" s="53"/>
      <c r="K1405" s="55">
        <f>K1408+K1410+K1412+K1416+K1420+K1428+K1434+K1436+K1438+K1440+K1442+K1445+K1447+K1451+K1457+K1459+K1443</f>
        <v>360933.11</v>
      </c>
      <c r="L1405" s="55"/>
    </row>
    <row r="1406" spans="1:12" customFormat="1" ht="17.25" customHeight="1" x14ac:dyDescent="0.25">
      <c r="A1406" s="18" t="s">
        <v>486</v>
      </c>
      <c r="B1406" s="261"/>
      <c r="C1406" s="261"/>
      <c r="D1406" s="261"/>
      <c r="E1406" s="19" t="s">
        <v>3103</v>
      </c>
      <c r="F1406" s="20"/>
      <c r="G1406" s="21">
        <v>0</v>
      </c>
      <c r="H1406" s="22"/>
      <c r="I1406" s="11"/>
      <c r="J1406" s="22"/>
      <c r="K1406" s="22"/>
      <c r="L1406" s="34"/>
    </row>
    <row r="1407" spans="1:12" customFormat="1" ht="15.75" x14ac:dyDescent="0.25">
      <c r="A1407" s="6" t="s">
        <v>490</v>
      </c>
      <c r="B1407" s="63" t="s">
        <v>3104</v>
      </c>
      <c r="C1407" s="7" t="s">
        <v>11</v>
      </c>
      <c r="D1407" s="7" t="s">
        <v>3105</v>
      </c>
      <c r="E1407" s="8" t="s">
        <v>3106</v>
      </c>
      <c r="F1407" s="47" t="s">
        <v>448</v>
      </c>
      <c r="G1407" s="17">
        <v>4</v>
      </c>
      <c r="H1407" s="10">
        <f t="shared" ref="H1407:H1468" si="170">ROUND(I1407/G1407,2)</f>
        <v>4015.41</v>
      </c>
      <c r="I1407" s="11">
        <v>16061.64</v>
      </c>
      <c r="J1407" s="10">
        <f t="shared" ref="J1407:J1468" si="171">ROUND(H1407*M$17*N$17*O$17,2)</f>
        <v>4212.7299999999996</v>
      </c>
      <c r="K1407" s="11">
        <f t="shared" ref="K1407:K1468" si="172">ROUND(J1407*G1407,2)</f>
        <v>16850.919999999998</v>
      </c>
      <c r="L1407" s="34"/>
    </row>
    <row r="1408" spans="1:12" s="74" customFormat="1" ht="31.5" x14ac:dyDescent="0.25">
      <c r="A1408" s="65" t="s">
        <v>3107</v>
      </c>
      <c r="B1408" s="66" t="s">
        <v>3104</v>
      </c>
      <c r="C1408" s="67" t="s">
        <v>12</v>
      </c>
      <c r="D1408" s="67" t="s">
        <v>3108</v>
      </c>
      <c r="E1408" s="68" t="s">
        <v>4626</v>
      </c>
      <c r="F1408" s="69" t="s">
        <v>448</v>
      </c>
      <c r="G1408" s="70">
        <v>4</v>
      </c>
      <c r="H1408" s="71">
        <f t="shared" si="170"/>
        <v>1095.93</v>
      </c>
      <c r="I1408" s="11">
        <v>4383.72</v>
      </c>
      <c r="J1408" s="71">
        <f>ROUND(H1408*N$17*O$17,2)</f>
        <v>1137.27</v>
      </c>
      <c r="K1408" s="72">
        <f t="shared" si="172"/>
        <v>4549.08</v>
      </c>
      <c r="L1408" s="73"/>
    </row>
    <row r="1409" spans="1:12" customFormat="1" ht="31.5" x14ac:dyDescent="0.25">
      <c r="A1409" s="6" t="s">
        <v>3109</v>
      </c>
      <c r="B1409" s="63" t="s">
        <v>3104</v>
      </c>
      <c r="C1409" s="7" t="s">
        <v>629</v>
      </c>
      <c r="D1409" s="7" t="s">
        <v>3024</v>
      </c>
      <c r="E1409" s="8" t="s">
        <v>3025</v>
      </c>
      <c r="F1409" s="47" t="s">
        <v>448</v>
      </c>
      <c r="G1409" s="17">
        <v>5</v>
      </c>
      <c r="H1409" s="10">
        <f t="shared" si="170"/>
        <v>1055.74</v>
      </c>
      <c r="I1409" s="11">
        <v>5278.72</v>
      </c>
      <c r="J1409" s="10">
        <f t="shared" si="171"/>
        <v>1107.6199999999999</v>
      </c>
      <c r="K1409" s="11">
        <f t="shared" si="172"/>
        <v>5538.1</v>
      </c>
      <c r="L1409" s="34"/>
    </row>
    <row r="1410" spans="1:12" s="74" customFormat="1" ht="31.5" x14ac:dyDescent="0.25">
      <c r="A1410" s="65" t="s">
        <v>3110</v>
      </c>
      <c r="B1410" s="66" t="s">
        <v>3104</v>
      </c>
      <c r="C1410" s="67" t="s">
        <v>631</v>
      </c>
      <c r="D1410" s="67" t="s">
        <v>3111</v>
      </c>
      <c r="E1410" s="68" t="s">
        <v>4627</v>
      </c>
      <c r="F1410" s="69" t="s">
        <v>448</v>
      </c>
      <c r="G1410" s="70">
        <v>5</v>
      </c>
      <c r="H1410" s="71">
        <f t="shared" si="170"/>
        <v>1438.38</v>
      </c>
      <c r="I1410" s="11">
        <v>7191.91</v>
      </c>
      <c r="J1410" s="71">
        <f>ROUND(H1410*N$17*O$17,2)</f>
        <v>1492.64</v>
      </c>
      <c r="K1410" s="72">
        <f t="shared" si="172"/>
        <v>7463.2</v>
      </c>
      <c r="L1410" s="73"/>
    </row>
    <row r="1411" spans="1:12" customFormat="1" ht="47.25" x14ac:dyDescent="0.25">
      <c r="A1411" s="6" t="s">
        <v>3112</v>
      </c>
      <c r="B1411" s="63" t="s">
        <v>3104</v>
      </c>
      <c r="C1411" s="7" t="s">
        <v>660</v>
      </c>
      <c r="D1411" s="7" t="s">
        <v>3113</v>
      </c>
      <c r="E1411" s="8" t="s">
        <v>3114</v>
      </c>
      <c r="F1411" s="47" t="s">
        <v>448</v>
      </c>
      <c r="G1411" s="17">
        <v>120</v>
      </c>
      <c r="H1411" s="10">
        <f t="shared" si="170"/>
        <v>1898.65</v>
      </c>
      <c r="I1411" s="11">
        <v>227838.34</v>
      </c>
      <c r="J1411" s="10">
        <f t="shared" si="171"/>
        <v>1991.95</v>
      </c>
      <c r="K1411" s="11">
        <f t="shared" si="172"/>
        <v>239034</v>
      </c>
      <c r="L1411" s="34"/>
    </row>
    <row r="1412" spans="1:12" s="74" customFormat="1" ht="31.5" x14ac:dyDescent="0.25">
      <c r="A1412" s="65" t="s">
        <v>3115</v>
      </c>
      <c r="B1412" s="66" t="s">
        <v>3104</v>
      </c>
      <c r="C1412" s="67" t="s">
        <v>663</v>
      </c>
      <c r="D1412" s="67" t="s">
        <v>3116</v>
      </c>
      <c r="E1412" s="68" t="s">
        <v>4628</v>
      </c>
      <c r="F1412" s="69" t="s">
        <v>1516</v>
      </c>
      <c r="G1412" s="70">
        <v>12</v>
      </c>
      <c r="H1412" s="71">
        <f t="shared" si="170"/>
        <v>3752.24</v>
      </c>
      <c r="I1412" s="11">
        <v>45026.84</v>
      </c>
      <c r="J1412" s="71">
        <f>ROUND(H1412*N$17*O$17,2)</f>
        <v>3893.79</v>
      </c>
      <c r="K1412" s="72">
        <f t="shared" si="172"/>
        <v>46725.48</v>
      </c>
      <c r="L1412" s="73"/>
    </row>
    <row r="1413" spans="1:12" customFormat="1" ht="15.75" x14ac:dyDescent="0.25">
      <c r="A1413" s="6" t="s">
        <v>3117</v>
      </c>
      <c r="B1413" s="63" t="s">
        <v>3104</v>
      </c>
      <c r="C1413" s="7" t="s">
        <v>14</v>
      </c>
      <c r="D1413" s="7" t="s">
        <v>3118</v>
      </c>
      <c r="E1413" s="8" t="s">
        <v>3119</v>
      </c>
      <c r="F1413" s="47" t="s">
        <v>448</v>
      </c>
      <c r="G1413" s="17">
        <v>120</v>
      </c>
      <c r="H1413" s="10">
        <f t="shared" si="170"/>
        <v>424.38</v>
      </c>
      <c r="I1413" s="11">
        <v>50925.75</v>
      </c>
      <c r="J1413" s="10">
        <f t="shared" si="171"/>
        <v>445.23</v>
      </c>
      <c r="K1413" s="11">
        <f t="shared" si="172"/>
        <v>53427.6</v>
      </c>
      <c r="L1413" s="34"/>
    </row>
    <row r="1414" spans="1:12" customFormat="1" ht="63" x14ac:dyDescent="0.25">
      <c r="A1414" s="6" t="s">
        <v>3120</v>
      </c>
      <c r="B1414" s="63" t="s">
        <v>3104</v>
      </c>
      <c r="C1414" s="7" t="s">
        <v>19</v>
      </c>
      <c r="D1414" s="7" t="s">
        <v>3121</v>
      </c>
      <c r="E1414" s="8" t="s">
        <v>3122</v>
      </c>
      <c r="F1414" s="47" t="s">
        <v>443</v>
      </c>
      <c r="G1414" s="16">
        <v>1.2</v>
      </c>
      <c r="H1414" s="10">
        <f t="shared" si="170"/>
        <v>4718.3999999999996</v>
      </c>
      <c r="I1414" s="11">
        <v>5662.08</v>
      </c>
      <c r="J1414" s="10">
        <f t="shared" si="171"/>
        <v>4950.26</v>
      </c>
      <c r="K1414" s="11">
        <f t="shared" si="172"/>
        <v>5940.31</v>
      </c>
      <c r="L1414" s="34"/>
    </row>
    <row r="1415" spans="1:12" customFormat="1" ht="31.5" x14ac:dyDescent="0.25">
      <c r="A1415" s="6" t="s">
        <v>3123</v>
      </c>
      <c r="B1415" s="63" t="s">
        <v>3104</v>
      </c>
      <c r="C1415" s="7" t="s">
        <v>56</v>
      </c>
      <c r="D1415" s="7" t="s">
        <v>3124</v>
      </c>
      <c r="E1415" s="8" t="s">
        <v>3125</v>
      </c>
      <c r="F1415" s="47" t="s">
        <v>448</v>
      </c>
      <c r="G1415" s="17">
        <v>35</v>
      </c>
      <c r="H1415" s="10">
        <f t="shared" si="170"/>
        <v>4623.17</v>
      </c>
      <c r="I1415" s="11">
        <v>161810.82</v>
      </c>
      <c r="J1415" s="10">
        <f t="shared" si="171"/>
        <v>4850.3500000000004</v>
      </c>
      <c r="K1415" s="11">
        <f t="shared" si="172"/>
        <v>169762.25</v>
      </c>
      <c r="L1415" s="34"/>
    </row>
    <row r="1416" spans="1:12" s="74" customFormat="1" ht="31.5" x14ac:dyDescent="0.25">
      <c r="A1416" s="65" t="s">
        <v>3126</v>
      </c>
      <c r="B1416" s="66" t="s">
        <v>3104</v>
      </c>
      <c r="C1416" s="67" t="s">
        <v>60</v>
      </c>
      <c r="D1416" s="67" t="s">
        <v>3127</v>
      </c>
      <c r="E1416" s="68" t="s">
        <v>4629</v>
      </c>
      <c r="F1416" s="69" t="s">
        <v>1516</v>
      </c>
      <c r="G1416" s="76">
        <v>3.5</v>
      </c>
      <c r="H1416" s="71">
        <f t="shared" si="170"/>
        <v>1553.14</v>
      </c>
      <c r="I1416" s="11">
        <v>5435.98</v>
      </c>
      <c r="J1416" s="71">
        <f>ROUND(H1416*N$17*O$17,2)</f>
        <v>1611.73</v>
      </c>
      <c r="K1416" s="72">
        <f t="shared" si="172"/>
        <v>5641.06</v>
      </c>
      <c r="L1416" s="73"/>
    </row>
    <row r="1417" spans="1:12" customFormat="1" ht="15.75" x14ac:dyDescent="0.25">
      <c r="A1417" s="6" t="s">
        <v>3128</v>
      </c>
      <c r="B1417" s="63" t="s">
        <v>3104</v>
      </c>
      <c r="C1417" s="7" t="s">
        <v>76</v>
      </c>
      <c r="D1417" s="7" t="s">
        <v>3129</v>
      </c>
      <c r="E1417" s="8" t="s">
        <v>3130</v>
      </c>
      <c r="F1417" s="47" t="s">
        <v>448</v>
      </c>
      <c r="G1417" s="17">
        <v>35</v>
      </c>
      <c r="H1417" s="10">
        <f t="shared" si="170"/>
        <v>2371.6</v>
      </c>
      <c r="I1417" s="11">
        <v>83005.960000000006</v>
      </c>
      <c r="J1417" s="10">
        <f t="shared" si="171"/>
        <v>2488.14</v>
      </c>
      <c r="K1417" s="11">
        <f t="shared" si="172"/>
        <v>87084.9</v>
      </c>
      <c r="L1417" s="34"/>
    </row>
    <row r="1418" spans="1:12" customFormat="1" ht="47.25" x14ac:dyDescent="0.25">
      <c r="A1418" s="6" t="s">
        <v>3131</v>
      </c>
      <c r="B1418" s="63" t="s">
        <v>3104</v>
      </c>
      <c r="C1418" s="7" t="s">
        <v>78</v>
      </c>
      <c r="D1418" s="7" t="s">
        <v>2609</v>
      </c>
      <c r="E1418" s="8" t="s">
        <v>2610</v>
      </c>
      <c r="F1418" s="47" t="s">
        <v>448</v>
      </c>
      <c r="G1418" s="17">
        <v>35</v>
      </c>
      <c r="H1418" s="10">
        <f t="shared" si="170"/>
        <v>2018.89</v>
      </c>
      <c r="I1418" s="11">
        <v>70660.990000000005</v>
      </c>
      <c r="J1418" s="10">
        <f t="shared" si="171"/>
        <v>2118.1</v>
      </c>
      <c r="K1418" s="11">
        <f t="shared" si="172"/>
        <v>74133.5</v>
      </c>
      <c r="L1418" s="34"/>
    </row>
    <row r="1419" spans="1:12" customFormat="1" ht="31.5" x14ac:dyDescent="0.25">
      <c r="A1419" s="6" t="s">
        <v>3132</v>
      </c>
      <c r="B1419" s="63" t="s">
        <v>3104</v>
      </c>
      <c r="C1419" s="7" t="s">
        <v>102</v>
      </c>
      <c r="D1419" s="7" t="s">
        <v>3133</v>
      </c>
      <c r="E1419" s="8" t="s">
        <v>3134</v>
      </c>
      <c r="F1419" s="47" t="s">
        <v>448</v>
      </c>
      <c r="G1419" s="17">
        <v>2</v>
      </c>
      <c r="H1419" s="10">
        <f t="shared" si="170"/>
        <v>2034.14</v>
      </c>
      <c r="I1419" s="11">
        <v>4068.28</v>
      </c>
      <c r="J1419" s="10">
        <f t="shared" si="171"/>
        <v>2134.1</v>
      </c>
      <c r="K1419" s="11">
        <f t="shared" si="172"/>
        <v>4268.2</v>
      </c>
      <c r="L1419" s="34"/>
    </row>
    <row r="1420" spans="1:12" s="74" customFormat="1" ht="31.5" x14ac:dyDescent="0.25">
      <c r="A1420" s="65" t="s">
        <v>3135</v>
      </c>
      <c r="B1420" s="66" t="s">
        <v>3104</v>
      </c>
      <c r="C1420" s="67" t="s">
        <v>104</v>
      </c>
      <c r="D1420" s="67" t="s">
        <v>3136</v>
      </c>
      <c r="E1420" s="68" t="s">
        <v>4630</v>
      </c>
      <c r="F1420" s="69" t="s">
        <v>448</v>
      </c>
      <c r="G1420" s="70">
        <v>2</v>
      </c>
      <c r="H1420" s="71">
        <f t="shared" si="170"/>
        <v>74.88</v>
      </c>
      <c r="I1420" s="11">
        <v>149.76</v>
      </c>
      <c r="J1420" s="71">
        <f>ROUND(H1420*N$17*O$17,2)</f>
        <v>77.7</v>
      </c>
      <c r="K1420" s="72">
        <f t="shared" si="172"/>
        <v>155.4</v>
      </c>
      <c r="L1420" s="73"/>
    </row>
    <row r="1421" spans="1:12" customFormat="1" ht="15.75" x14ac:dyDescent="0.25">
      <c r="A1421" s="6" t="s">
        <v>3137</v>
      </c>
      <c r="B1421" s="63" t="s">
        <v>3104</v>
      </c>
      <c r="C1421" s="7" t="s">
        <v>121</v>
      </c>
      <c r="D1421" s="7" t="s">
        <v>2880</v>
      </c>
      <c r="E1421" s="8" t="s">
        <v>2881</v>
      </c>
      <c r="F1421" s="47" t="s">
        <v>453</v>
      </c>
      <c r="G1421" s="17">
        <v>6</v>
      </c>
      <c r="H1421" s="10">
        <f t="shared" si="170"/>
        <v>19158.080000000002</v>
      </c>
      <c r="I1421" s="11">
        <v>114948.5</v>
      </c>
      <c r="J1421" s="10">
        <f t="shared" si="171"/>
        <v>20099.52</v>
      </c>
      <c r="K1421" s="11">
        <f t="shared" si="172"/>
        <v>120597.12</v>
      </c>
      <c r="L1421" s="34"/>
    </row>
    <row r="1422" spans="1:12" customFormat="1" ht="15.75" x14ac:dyDescent="0.25">
      <c r="A1422" s="6" t="s">
        <v>3138</v>
      </c>
      <c r="B1422" s="63" t="s">
        <v>3104</v>
      </c>
      <c r="C1422" s="7" t="s">
        <v>123</v>
      </c>
      <c r="D1422" s="7" t="s">
        <v>3139</v>
      </c>
      <c r="E1422" s="8" t="s">
        <v>3140</v>
      </c>
      <c r="F1422" s="47" t="s">
        <v>453</v>
      </c>
      <c r="G1422" s="15">
        <v>6.12</v>
      </c>
      <c r="H1422" s="10">
        <f t="shared" si="170"/>
        <v>1680.93</v>
      </c>
      <c r="I1422" s="11">
        <v>10287.290000000001</v>
      </c>
      <c r="J1422" s="10">
        <f t="shared" si="171"/>
        <v>1763.53</v>
      </c>
      <c r="K1422" s="11">
        <f t="shared" si="172"/>
        <v>10792.8</v>
      </c>
      <c r="L1422" s="34"/>
    </row>
    <row r="1423" spans="1:12" customFormat="1" ht="47.25" x14ac:dyDescent="0.25">
      <c r="A1423" s="6" t="s">
        <v>3141</v>
      </c>
      <c r="B1423" s="63" t="s">
        <v>3104</v>
      </c>
      <c r="C1423" s="7" t="s">
        <v>140</v>
      </c>
      <c r="D1423" s="7" t="s">
        <v>3142</v>
      </c>
      <c r="E1423" s="8" t="s">
        <v>3143</v>
      </c>
      <c r="F1423" s="47" t="s">
        <v>453</v>
      </c>
      <c r="G1423" s="15">
        <v>20.75</v>
      </c>
      <c r="H1423" s="10">
        <f t="shared" si="170"/>
        <v>12325.46</v>
      </c>
      <c r="I1423" s="11">
        <v>255753.27</v>
      </c>
      <c r="J1423" s="10">
        <f t="shared" si="171"/>
        <v>12931.14</v>
      </c>
      <c r="K1423" s="11">
        <f t="shared" si="172"/>
        <v>268321.15999999997</v>
      </c>
      <c r="L1423" s="34"/>
    </row>
    <row r="1424" spans="1:12" customFormat="1" ht="15.75" x14ac:dyDescent="0.25">
      <c r="A1424" s="6" t="s">
        <v>3144</v>
      </c>
      <c r="B1424" s="63" t="s">
        <v>3104</v>
      </c>
      <c r="C1424" s="7" t="s">
        <v>142</v>
      </c>
      <c r="D1424" s="7" t="s">
        <v>3145</v>
      </c>
      <c r="E1424" s="8" t="s">
        <v>3146</v>
      </c>
      <c r="F1424" s="47" t="s">
        <v>458</v>
      </c>
      <c r="G1424" s="16">
        <v>1652.4</v>
      </c>
      <c r="H1424" s="10">
        <f t="shared" si="170"/>
        <v>65.16</v>
      </c>
      <c r="I1424" s="11">
        <v>107667.43</v>
      </c>
      <c r="J1424" s="10">
        <f t="shared" si="171"/>
        <v>68.36</v>
      </c>
      <c r="K1424" s="11">
        <f t="shared" si="172"/>
        <v>112958.06</v>
      </c>
      <c r="L1424" s="34"/>
    </row>
    <row r="1425" spans="1:12" customFormat="1" ht="15.75" x14ac:dyDescent="0.25">
      <c r="A1425" s="6" t="s">
        <v>3147</v>
      </c>
      <c r="B1425" s="63" t="s">
        <v>3104</v>
      </c>
      <c r="C1425" s="7" t="s">
        <v>144</v>
      </c>
      <c r="D1425" s="7" t="s">
        <v>3148</v>
      </c>
      <c r="E1425" s="8" t="s">
        <v>3149</v>
      </c>
      <c r="F1425" s="47" t="s">
        <v>458</v>
      </c>
      <c r="G1425" s="16">
        <v>413.1</v>
      </c>
      <c r="H1425" s="10">
        <f t="shared" si="170"/>
        <v>89.45</v>
      </c>
      <c r="I1425" s="11">
        <v>36951</v>
      </c>
      <c r="J1425" s="10">
        <f t="shared" si="171"/>
        <v>93.85</v>
      </c>
      <c r="K1425" s="11">
        <f t="shared" si="172"/>
        <v>38769.440000000002</v>
      </c>
      <c r="L1425" s="34"/>
    </row>
    <row r="1426" spans="1:12" customFormat="1" ht="78.75" x14ac:dyDescent="0.25">
      <c r="A1426" s="6" t="s">
        <v>3150</v>
      </c>
      <c r="B1426" s="63" t="s">
        <v>3104</v>
      </c>
      <c r="C1426" s="7" t="s">
        <v>146</v>
      </c>
      <c r="D1426" s="7" t="s">
        <v>3151</v>
      </c>
      <c r="E1426" s="8" t="s">
        <v>3152</v>
      </c>
      <c r="F1426" s="47" t="s">
        <v>2434</v>
      </c>
      <c r="G1426" s="14">
        <v>5.0999999999999997E-2</v>
      </c>
      <c r="H1426" s="10">
        <f t="shared" si="170"/>
        <v>195252.75</v>
      </c>
      <c r="I1426" s="11">
        <v>9957.89</v>
      </c>
      <c r="J1426" s="10">
        <f t="shared" si="171"/>
        <v>204847.55</v>
      </c>
      <c r="K1426" s="11">
        <f t="shared" si="172"/>
        <v>10447.23</v>
      </c>
      <c r="L1426" s="34"/>
    </row>
    <row r="1427" spans="1:12" customFormat="1" ht="47.25" x14ac:dyDescent="0.25">
      <c r="A1427" s="6" t="s">
        <v>3153</v>
      </c>
      <c r="B1427" s="63" t="s">
        <v>3104</v>
      </c>
      <c r="C1427" s="7" t="s">
        <v>159</v>
      </c>
      <c r="D1427" s="7" t="s">
        <v>3154</v>
      </c>
      <c r="E1427" s="8" t="s">
        <v>3155</v>
      </c>
      <c r="F1427" s="47" t="s">
        <v>448</v>
      </c>
      <c r="G1427" s="17">
        <v>35</v>
      </c>
      <c r="H1427" s="10">
        <f t="shared" si="170"/>
        <v>950.03</v>
      </c>
      <c r="I1427" s="11">
        <v>33250.93</v>
      </c>
      <c r="J1427" s="10">
        <f t="shared" si="171"/>
        <v>996.71</v>
      </c>
      <c r="K1427" s="11">
        <f t="shared" si="172"/>
        <v>34884.85</v>
      </c>
      <c r="L1427" s="34"/>
    </row>
    <row r="1428" spans="1:12" s="74" customFormat="1" ht="31.5" x14ac:dyDescent="0.25">
      <c r="A1428" s="65" t="s">
        <v>3156</v>
      </c>
      <c r="B1428" s="66" t="s">
        <v>3104</v>
      </c>
      <c r="C1428" s="67" t="s">
        <v>161</v>
      </c>
      <c r="D1428" s="67" t="s">
        <v>3157</v>
      </c>
      <c r="E1428" s="68" t="s">
        <v>4631</v>
      </c>
      <c r="F1428" s="69" t="s">
        <v>1516</v>
      </c>
      <c r="G1428" s="76">
        <v>3.5</v>
      </c>
      <c r="H1428" s="71">
        <f t="shared" si="170"/>
        <v>1807.43</v>
      </c>
      <c r="I1428" s="11">
        <v>6325.99</v>
      </c>
      <c r="J1428" s="71">
        <f>ROUND(H1428*N$17*O$17,2)</f>
        <v>1875.62</v>
      </c>
      <c r="K1428" s="72">
        <f t="shared" si="172"/>
        <v>6564.67</v>
      </c>
      <c r="L1428" s="73"/>
    </row>
    <row r="1429" spans="1:12" customFormat="1" ht="15.75" x14ac:dyDescent="0.25">
      <c r="A1429" s="6" t="s">
        <v>3158</v>
      </c>
      <c r="B1429" s="63" t="s">
        <v>3104</v>
      </c>
      <c r="C1429" s="7" t="s">
        <v>176</v>
      </c>
      <c r="D1429" s="7" t="s">
        <v>2606</v>
      </c>
      <c r="E1429" s="8" t="s">
        <v>2607</v>
      </c>
      <c r="F1429" s="47" t="s">
        <v>443</v>
      </c>
      <c r="G1429" s="15">
        <v>0.02</v>
      </c>
      <c r="H1429" s="10">
        <f t="shared" si="170"/>
        <v>100574</v>
      </c>
      <c r="I1429" s="11">
        <v>2011.48</v>
      </c>
      <c r="J1429" s="10">
        <f t="shared" si="171"/>
        <v>105516.25</v>
      </c>
      <c r="K1429" s="11">
        <f t="shared" si="172"/>
        <v>2110.33</v>
      </c>
      <c r="L1429" s="34"/>
    </row>
    <row r="1430" spans="1:12" customFormat="1" ht="15.75" x14ac:dyDescent="0.25">
      <c r="A1430" s="6" t="s">
        <v>3159</v>
      </c>
      <c r="B1430" s="63" t="s">
        <v>3104</v>
      </c>
      <c r="C1430" s="7" t="s">
        <v>178</v>
      </c>
      <c r="D1430" s="7" t="s">
        <v>3160</v>
      </c>
      <c r="E1430" s="8" t="s">
        <v>3161</v>
      </c>
      <c r="F1430" s="47" t="s">
        <v>448</v>
      </c>
      <c r="G1430" s="17">
        <v>2</v>
      </c>
      <c r="H1430" s="10">
        <f t="shared" si="170"/>
        <v>1191.04</v>
      </c>
      <c r="I1430" s="11">
        <v>2382.0700000000002</v>
      </c>
      <c r="J1430" s="10">
        <f t="shared" si="171"/>
        <v>1249.57</v>
      </c>
      <c r="K1430" s="11">
        <f t="shared" si="172"/>
        <v>2499.14</v>
      </c>
      <c r="L1430" s="34"/>
    </row>
    <row r="1431" spans="1:12" customFormat="1" ht="31.5" x14ac:dyDescent="0.25">
      <c r="A1431" s="6" t="s">
        <v>3162</v>
      </c>
      <c r="B1431" s="63" t="s">
        <v>3104</v>
      </c>
      <c r="C1431" s="7" t="s">
        <v>191</v>
      </c>
      <c r="D1431" s="7" t="s">
        <v>2753</v>
      </c>
      <c r="E1431" s="8" t="s">
        <v>2754</v>
      </c>
      <c r="F1431" s="47" t="s">
        <v>448</v>
      </c>
      <c r="G1431" s="17">
        <v>10</v>
      </c>
      <c r="H1431" s="10">
        <f t="shared" si="170"/>
        <v>3776.05</v>
      </c>
      <c r="I1431" s="11">
        <v>37760.47</v>
      </c>
      <c r="J1431" s="10">
        <f t="shared" si="171"/>
        <v>3961.61</v>
      </c>
      <c r="K1431" s="11">
        <f t="shared" si="172"/>
        <v>39616.1</v>
      </c>
      <c r="L1431" s="34"/>
    </row>
    <row r="1432" spans="1:12" customFormat="1" ht="31.5" x14ac:dyDescent="0.25">
      <c r="A1432" s="6" t="s">
        <v>3163</v>
      </c>
      <c r="B1432" s="63" t="s">
        <v>3104</v>
      </c>
      <c r="C1432" s="7" t="s">
        <v>193</v>
      </c>
      <c r="D1432" s="7" t="s">
        <v>3164</v>
      </c>
      <c r="E1432" s="8" t="s">
        <v>3165</v>
      </c>
      <c r="F1432" s="47" t="s">
        <v>448</v>
      </c>
      <c r="G1432" s="17">
        <v>10</v>
      </c>
      <c r="H1432" s="10">
        <f t="shared" si="170"/>
        <v>4796.16</v>
      </c>
      <c r="I1432" s="11">
        <v>47961.55</v>
      </c>
      <c r="J1432" s="10">
        <f t="shared" si="171"/>
        <v>5031.8500000000004</v>
      </c>
      <c r="K1432" s="11">
        <f t="shared" si="172"/>
        <v>50318.5</v>
      </c>
      <c r="L1432" s="34"/>
    </row>
    <row r="1433" spans="1:12" customFormat="1" ht="15.75" x14ac:dyDescent="0.25">
      <c r="A1433" s="6" t="s">
        <v>3166</v>
      </c>
      <c r="B1433" s="63" t="s">
        <v>3104</v>
      </c>
      <c r="C1433" s="7" t="s">
        <v>206</v>
      </c>
      <c r="D1433" s="7" t="s">
        <v>3167</v>
      </c>
      <c r="E1433" s="8" t="s">
        <v>3168</v>
      </c>
      <c r="F1433" s="47" t="s">
        <v>448</v>
      </c>
      <c r="G1433" s="17">
        <v>1</v>
      </c>
      <c r="H1433" s="10">
        <f t="shared" si="170"/>
        <v>6394.64</v>
      </c>
      <c r="I1433" s="11">
        <v>6394.64</v>
      </c>
      <c r="J1433" s="10">
        <f t="shared" si="171"/>
        <v>6708.88</v>
      </c>
      <c r="K1433" s="11">
        <f t="shared" si="172"/>
        <v>6708.88</v>
      </c>
      <c r="L1433" s="34"/>
    </row>
    <row r="1434" spans="1:12" s="74" customFormat="1" ht="31.5" x14ac:dyDescent="0.25">
      <c r="A1434" s="65" t="s">
        <v>3169</v>
      </c>
      <c r="B1434" s="66" t="s">
        <v>3104</v>
      </c>
      <c r="C1434" s="67" t="s">
        <v>207</v>
      </c>
      <c r="D1434" s="67" t="s">
        <v>3170</v>
      </c>
      <c r="E1434" s="68" t="s">
        <v>4632</v>
      </c>
      <c r="F1434" s="69" t="s">
        <v>448</v>
      </c>
      <c r="G1434" s="70">
        <v>1</v>
      </c>
      <c r="H1434" s="71">
        <f t="shared" si="170"/>
        <v>3915.66</v>
      </c>
      <c r="I1434" s="11">
        <v>3915.66</v>
      </c>
      <c r="J1434" s="71">
        <f>ROUND(H1434*N$17*O$17,2)</f>
        <v>4063.38</v>
      </c>
      <c r="K1434" s="72">
        <f t="shared" si="172"/>
        <v>4063.38</v>
      </c>
      <c r="L1434" s="73"/>
    </row>
    <row r="1435" spans="1:12" customFormat="1" ht="31.5" x14ac:dyDescent="0.25">
      <c r="A1435" s="6" t="s">
        <v>3171</v>
      </c>
      <c r="B1435" s="63" t="s">
        <v>3104</v>
      </c>
      <c r="C1435" s="7" t="s">
        <v>211</v>
      </c>
      <c r="D1435" s="7" t="s">
        <v>3172</v>
      </c>
      <c r="E1435" s="8" t="s">
        <v>3173</v>
      </c>
      <c r="F1435" s="47" t="s">
        <v>448</v>
      </c>
      <c r="G1435" s="17">
        <v>6</v>
      </c>
      <c r="H1435" s="10">
        <f t="shared" si="170"/>
        <v>8497.4500000000007</v>
      </c>
      <c r="I1435" s="11">
        <v>50984.72</v>
      </c>
      <c r="J1435" s="10">
        <f t="shared" si="171"/>
        <v>8915.02</v>
      </c>
      <c r="K1435" s="11">
        <f t="shared" si="172"/>
        <v>53490.12</v>
      </c>
      <c r="L1435" s="34"/>
    </row>
    <row r="1436" spans="1:12" s="74" customFormat="1" ht="31.5" x14ac:dyDescent="0.25">
      <c r="A1436" s="65" t="s">
        <v>3174</v>
      </c>
      <c r="B1436" s="66" t="s">
        <v>3104</v>
      </c>
      <c r="C1436" s="67" t="s">
        <v>212</v>
      </c>
      <c r="D1436" s="67" t="s">
        <v>3175</v>
      </c>
      <c r="E1436" s="68" t="s">
        <v>4633</v>
      </c>
      <c r="F1436" s="69" t="s">
        <v>448</v>
      </c>
      <c r="G1436" s="70">
        <v>6</v>
      </c>
      <c r="H1436" s="71">
        <f t="shared" si="170"/>
        <v>3487.72</v>
      </c>
      <c r="I1436" s="11">
        <v>20926.34</v>
      </c>
      <c r="J1436" s="71">
        <f>ROUND(H1436*N$17*O$17,2)</f>
        <v>3619.3</v>
      </c>
      <c r="K1436" s="72">
        <f t="shared" si="172"/>
        <v>21715.8</v>
      </c>
      <c r="L1436" s="73"/>
    </row>
    <row r="1437" spans="1:12" customFormat="1" ht="31.5" x14ac:dyDescent="0.25">
      <c r="A1437" s="6" t="s">
        <v>3176</v>
      </c>
      <c r="B1437" s="63" t="s">
        <v>3104</v>
      </c>
      <c r="C1437" s="7" t="s">
        <v>216</v>
      </c>
      <c r="D1437" s="7" t="s">
        <v>2753</v>
      </c>
      <c r="E1437" s="8" t="s">
        <v>2754</v>
      </c>
      <c r="F1437" s="47" t="s">
        <v>448</v>
      </c>
      <c r="G1437" s="17">
        <v>6</v>
      </c>
      <c r="H1437" s="10">
        <f t="shared" si="170"/>
        <v>3776.05</v>
      </c>
      <c r="I1437" s="11">
        <v>22656.3</v>
      </c>
      <c r="J1437" s="10">
        <f t="shared" si="171"/>
        <v>3961.61</v>
      </c>
      <c r="K1437" s="11">
        <f t="shared" si="172"/>
        <v>23769.66</v>
      </c>
      <c r="L1437" s="34"/>
    </row>
    <row r="1438" spans="1:12" s="74" customFormat="1" ht="15.75" x14ac:dyDescent="0.25">
      <c r="A1438" s="65" t="s">
        <v>3177</v>
      </c>
      <c r="B1438" s="66" t="s">
        <v>3104</v>
      </c>
      <c r="C1438" s="67" t="s">
        <v>217</v>
      </c>
      <c r="D1438" s="67" t="s">
        <v>3178</v>
      </c>
      <c r="E1438" s="68" t="s">
        <v>4634</v>
      </c>
      <c r="F1438" s="69" t="s">
        <v>448</v>
      </c>
      <c r="G1438" s="70">
        <v>6</v>
      </c>
      <c r="H1438" s="71">
        <f t="shared" si="170"/>
        <v>17344.919999999998</v>
      </c>
      <c r="I1438" s="11">
        <v>104069.54</v>
      </c>
      <c r="J1438" s="71">
        <f>ROUND(H1438*N$17*O$17,2)</f>
        <v>17999.259999999998</v>
      </c>
      <c r="K1438" s="72">
        <f t="shared" si="172"/>
        <v>107995.56</v>
      </c>
      <c r="L1438" s="73"/>
    </row>
    <row r="1439" spans="1:12" customFormat="1" ht="31.5" x14ac:dyDescent="0.25">
      <c r="A1439" s="6" t="s">
        <v>3179</v>
      </c>
      <c r="B1439" s="63" t="s">
        <v>3104</v>
      </c>
      <c r="C1439" s="7" t="s">
        <v>221</v>
      </c>
      <c r="D1439" s="7" t="s">
        <v>3024</v>
      </c>
      <c r="E1439" s="8" t="s">
        <v>3025</v>
      </c>
      <c r="F1439" s="47" t="s">
        <v>448</v>
      </c>
      <c r="G1439" s="17">
        <v>27</v>
      </c>
      <c r="H1439" s="10">
        <f t="shared" si="170"/>
        <v>1055.74</v>
      </c>
      <c r="I1439" s="11">
        <v>28505.09</v>
      </c>
      <c r="J1439" s="10">
        <f t="shared" si="171"/>
        <v>1107.6199999999999</v>
      </c>
      <c r="K1439" s="11">
        <f t="shared" si="172"/>
        <v>29905.74</v>
      </c>
      <c r="L1439" s="34"/>
    </row>
    <row r="1440" spans="1:12" s="74" customFormat="1" ht="31.5" x14ac:dyDescent="0.25">
      <c r="A1440" s="65" t="s">
        <v>3180</v>
      </c>
      <c r="B1440" s="66" t="s">
        <v>3104</v>
      </c>
      <c r="C1440" s="67" t="s">
        <v>223</v>
      </c>
      <c r="D1440" s="67" t="s">
        <v>3181</v>
      </c>
      <c r="E1440" s="68" t="s">
        <v>4635</v>
      </c>
      <c r="F1440" s="69" t="s">
        <v>448</v>
      </c>
      <c r="G1440" s="70">
        <v>27</v>
      </c>
      <c r="H1440" s="71">
        <f t="shared" si="170"/>
        <v>726.74</v>
      </c>
      <c r="I1440" s="11">
        <v>19622.080000000002</v>
      </c>
      <c r="J1440" s="71">
        <f>ROUND(H1440*N$17*O$17,2)</f>
        <v>754.16</v>
      </c>
      <c r="K1440" s="72">
        <f t="shared" si="172"/>
        <v>20362.32</v>
      </c>
      <c r="L1440" s="73"/>
    </row>
    <row r="1441" spans="1:12" customFormat="1" ht="31.5" x14ac:dyDescent="0.25">
      <c r="A1441" s="6" t="s">
        <v>3182</v>
      </c>
      <c r="B1441" s="63" t="s">
        <v>3104</v>
      </c>
      <c r="C1441" s="7" t="s">
        <v>232</v>
      </c>
      <c r="D1441" s="7" t="s">
        <v>3024</v>
      </c>
      <c r="E1441" s="8" t="s">
        <v>3025</v>
      </c>
      <c r="F1441" s="47" t="s">
        <v>448</v>
      </c>
      <c r="G1441" s="17">
        <v>30</v>
      </c>
      <c r="H1441" s="10">
        <f t="shared" si="170"/>
        <v>1055.74</v>
      </c>
      <c r="I1441" s="11">
        <v>31672.33</v>
      </c>
      <c r="J1441" s="10">
        <f t="shared" si="171"/>
        <v>1107.6199999999999</v>
      </c>
      <c r="K1441" s="11">
        <f t="shared" si="172"/>
        <v>33228.6</v>
      </c>
      <c r="L1441" s="34"/>
    </row>
    <row r="1442" spans="1:12" s="74" customFormat="1" ht="31.5" x14ac:dyDescent="0.25">
      <c r="A1442" s="65" t="s">
        <v>3183</v>
      </c>
      <c r="B1442" s="66" t="s">
        <v>3104</v>
      </c>
      <c r="C1442" s="67" t="s">
        <v>234</v>
      </c>
      <c r="D1442" s="67" t="s">
        <v>3184</v>
      </c>
      <c r="E1442" s="68" t="s">
        <v>4636</v>
      </c>
      <c r="F1442" s="69" t="s">
        <v>448</v>
      </c>
      <c r="G1442" s="70">
        <v>18</v>
      </c>
      <c r="H1442" s="71">
        <f t="shared" si="170"/>
        <v>2294.4499999999998</v>
      </c>
      <c r="I1442" s="11">
        <v>41300.06</v>
      </c>
      <c r="J1442" s="71">
        <f>ROUND(H1442*N$17*O$17,2)</f>
        <v>2381.0100000000002</v>
      </c>
      <c r="K1442" s="72">
        <f t="shared" si="172"/>
        <v>42858.18</v>
      </c>
      <c r="L1442" s="73"/>
    </row>
    <row r="1443" spans="1:12" s="74" customFormat="1" ht="31.5" x14ac:dyDescent="0.25">
      <c r="A1443" s="65" t="s">
        <v>3185</v>
      </c>
      <c r="B1443" s="66" t="s">
        <v>3104</v>
      </c>
      <c r="C1443" s="67" t="s">
        <v>236</v>
      </c>
      <c r="D1443" s="67" t="s">
        <v>3186</v>
      </c>
      <c r="E1443" s="68" t="s">
        <v>4637</v>
      </c>
      <c r="F1443" s="69" t="s">
        <v>448</v>
      </c>
      <c r="G1443" s="70">
        <v>12</v>
      </c>
      <c r="H1443" s="71">
        <f t="shared" si="170"/>
        <v>608.21</v>
      </c>
      <c r="I1443" s="11">
        <v>7298.55</v>
      </c>
      <c r="J1443" s="71">
        <f>ROUND(H1443*N$17*O$17,2)</f>
        <v>631.15</v>
      </c>
      <c r="K1443" s="72">
        <f t="shared" si="172"/>
        <v>7573.8</v>
      </c>
      <c r="L1443" s="73"/>
    </row>
    <row r="1444" spans="1:12" customFormat="1" ht="15.75" x14ac:dyDescent="0.25">
      <c r="A1444" s="6" t="s">
        <v>3187</v>
      </c>
      <c r="B1444" s="63" t="s">
        <v>3104</v>
      </c>
      <c r="C1444" s="7" t="s">
        <v>247</v>
      </c>
      <c r="D1444" s="7" t="s">
        <v>3188</v>
      </c>
      <c r="E1444" s="8" t="s">
        <v>3189</v>
      </c>
      <c r="F1444" s="47" t="s">
        <v>448</v>
      </c>
      <c r="G1444" s="17">
        <v>9</v>
      </c>
      <c r="H1444" s="10">
        <f t="shared" si="170"/>
        <v>2920.56</v>
      </c>
      <c r="I1444" s="11">
        <v>26285.06</v>
      </c>
      <c r="J1444" s="10">
        <f t="shared" si="171"/>
        <v>3064.08</v>
      </c>
      <c r="K1444" s="11">
        <f t="shared" si="172"/>
        <v>27576.720000000001</v>
      </c>
      <c r="L1444" s="34"/>
    </row>
    <row r="1445" spans="1:12" s="74" customFormat="1" ht="31.5" x14ac:dyDescent="0.25">
      <c r="A1445" s="65" t="s">
        <v>3190</v>
      </c>
      <c r="B1445" s="66" t="s">
        <v>3104</v>
      </c>
      <c r="C1445" s="67" t="s">
        <v>249</v>
      </c>
      <c r="D1445" s="67" t="s">
        <v>3191</v>
      </c>
      <c r="E1445" s="68" t="s">
        <v>4638</v>
      </c>
      <c r="F1445" s="69" t="s">
        <v>448</v>
      </c>
      <c r="G1445" s="70">
        <v>9</v>
      </c>
      <c r="H1445" s="71">
        <f t="shared" si="170"/>
        <v>2500.6799999999998</v>
      </c>
      <c r="I1445" s="11">
        <v>22506.12</v>
      </c>
      <c r="J1445" s="71">
        <f>ROUND(H1445*N$17*O$17,2)</f>
        <v>2595.02</v>
      </c>
      <c r="K1445" s="72">
        <f t="shared" si="172"/>
        <v>23355.18</v>
      </c>
      <c r="L1445" s="73"/>
    </row>
    <row r="1446" spans="1:12" customFormat="1" ht="47.25" x14ac:dyDescent="0.25">
      <c r="A1446" s="6" t="s">
        <v>3192</v>
      </c>
      <c r="B1446" s="63" t="s">
        <v>3104</v>
      </c>
      <c r="C1446" s="7" t="s">
        <v>258</v>
      </c>
      <c r="D1446" s="7" t="s">
        <v>3154</v>
      </c>
      <c r="E1446" s="8" t="s">
        <v>3155</v>
      </c>
      <c r="F1446" s="47" t="s">
        <v>448</v>
      </c>
      <c r="G1446" s="17">
        <v>144</v>
      </c>
      <c r="H1446" s="10">
        <f t="shared" si="170"/>
        <v>950.03</v>
      </c>
      <c r="I1446" s="11">
        <v>136803.87</v>
      </c>
      <c r="J1446" s="10">
        <f t="shared" si="171"/>
        <v>996.71</v>
      </c>
      <c r="K1446" s="11">
        <f t="shared" si="172"/>
        <v>143526.24</v>
      </c>
      <c r="L1446" s="34"/>
    </row>
    <row r="1447" spans="1:12" s="74" customFormat="1" ht="31.5" x14ac:dyDescent="0.25">
      <c r="A1447" s="65" t="s">
        <v>3193</v>
      </c>
      <c r="B1447" s="66" t="s">
        <v>3104</v>
      </c>
      <c r="C1447" s="67" t="s">
        <v>260</v>
      </c>
      <c r="D1447" s="67" t="s">
        <v>3194</v>
      </c>
      <c r="E1447" s="68" t="s">
        <v>4639</v>
      </c>
      <c r="F1447" s="69" t="s">
        <v>1516</v>
      </c>
      <c r="G1447" s="76">
        <v>14.4</v>
      </c>
      <c r="H1447" s="71">
        <f t="shared" si="170"/>
        <v>495.46</v>
      </c>
      <c r="I1447" s="11">
        <v>7134.57</v>
      </c>
      <c r="J1447" s="71">
        <f>ROUND(H1447*N$17*O$17,2)</f>
        <v>514.15</v>
      </c>
      <c r="K1447" s="72">
        <f t="shared" si="172"/>
        <v>7403.76</v>
      </c>
      <c r="L1447" s="73"/>
    </row>
    <row r="1448" spans="1:12" customFormat="1" ht="47.25" x14ac:dyDescent="0.25">
      <c r="A1448" s="6" t="s">
        <v>3195</v>
      </c>
      <c r="B1448" s="63" t="s">
        <v>3104</v>
      </c>
      <c r="C1448" s="7" t="s">
        <v>269</v>
      </c>
      <c r="D1448" s="7" t="s">
        <v>3142</v>
      </c>
      <c r="E1448" s="8" t="s">
        <v>3143</v>
      </c>
      <c r="F1448" s="47" t="s">
        <v>453</v>
      </c>
      <c r="G1448" s="17">
        <v>3</v>
      </c>
      <c r="H1448" s="10">
        <f t="shared" si="170"/>
        <v>12325.43</v>
      </c>
      <c r="I1448" s="11">
        <v>36976.28</v>
      </c>
      <c r="J1448" s="10">
        <f t="shared" si="171"/>
        <v>12931.11</v>
      </c>
      <c r="K1448" s="11">
        <f t="shared" si="172"/>
        <v>38793.33</v>
      </c>
      <c r="L1448" s="34"/>
    </row>
    <row r="1449" spans="1:12" customFormat="1" ht="15.75" x14ac:dyDescent="0.25">
      <c r="A1449" s="6" t="s">
        <v>3196</v>
      </c>
      <c r="B1449" s="63" t="s">
        <v>3104</v>
      </c>
      <c r="C1449" s="7" t="s">
        <v>271</v>
      </c>
      <c r="D1449" s="7" t="s">
        <v>3197</v>
      </c>
      <c r="E1449" s="8" t="s">
        <v>3198</v>
      </c>
      <c r="F1449" s="47" t="s">
        <v>458</v>
      </c>
      <c r="G1449" s="17">
        <v>306</v>
      </c>
      <c r="H1449" s="10">
        <f t="shared" si="170"/>
        <v>160.49</v>
      </c>
      <c r="I1449" s="11">
        <v>49109.83</v>
      </c>
      <c r="J1449" s="10">
        <f t="shared" si="171"/>
        <v>168.38</v>
      </c>
      <c r="K1449" s="11">
        <f t="shared" si="172"/>
        <v>51524.28</v>
      </c>
      <c r="L1449" s="34"/>
    </row>
    <row r="1450" spans="1:12" customFormat="1" ht="31.5" x14ac:dyDescent="0.25">
      <c r="A1450" s="6" t="s">
        <v>3199</v>
      </c>
      <c r="B1450" s="63" t="s">
        <v>3104</v>
      </c>
      <c r="C1450" s="7" t="s">
        <v>282</v>
      </c>
      <c r="D1450" s="7" t="s">
        <v>2737</v>
      </c>
      <c r="E1450" s="8" t="s">
        <v>2738</v>
      </c>
      <c r="F1450" s="47" t="s">
        <v>448</v>
      </c>
      <c r="G1450" s="17">
        <v>2</v>
      </c>
      <c r="H1450" s="10">
        <f t="shared" si="170"/>
        <v>14271.08</v>
      </c>
      <c r="I1450" s="11">
        <v>28542.15</v>
      </c>
      <c r="J1450" s="10">
        <f t="shared" si="171"/>
        <v>14972.37</v>
      </c>
      <c r="K1450" s="11">
        <f t="shared" si="172"/>
        <v>29944.74</v>
      </c>
      <c r="L1450" s="34"/>
    </row>
    <row r="1451" spans="1:12" s="74" customFormat="1" ht="31.5" x14ac:dyDescent="0.25">
      <c r="A1451" s="65" t="s">
        <v>3200</v>
      </c>
      <c r="B1451" s="66" t="s">
        <v>3104</v>
      </c>
      <c r="C1451" s="67" t="s">
        <v>284</v>
      </c>
      <c r="D1451" s="67" t="s">
        <v>3201</v>
      </c>
      <c r="E1451" s="68" t="s">
        <v>4640</v>
      </c>
      <c r="F1451" s="69" t="s">
        <v>448</v>
      </c>
      <c r="G1451" s="70">
        <v>2</v>
      </c>
      <c r="H1451" s="71">
        <f t="shared" si="170"/>
        <v>7864.21</v>
      </c>
      <c r="I1451" s="11">
        <v>15728.42</v>
      </c>
      <c r="J1451" s="71">
        <f>ROUND(H1451*N$17*O$17,2)</f>
        <v>8160.89</v>
      </c>
      <c r="K1451" s="72">
        <f t="shared" si="172"/>
        <v>16321.78</v>
      </c>
      <c r="L1451" s="73"/>
    </row>
    <row r="1452" spans="1:12" customFormat="1" ht="15.75" x14ac:dyDescent="0.25">
      <c r="A1452" s="6" t="s">
        <v>3202</v>
      </c>
      <c r="B1452" s="63" t="s">
        <v>3104</v>
      </c>
      <c r="C1452" s="7" t="s">
        <v>301</v>
      </c>
      <c r="D1452" s="7" t="s">
        <v>2765</v>
      </c>
      <c r="E1452" s="8" t="s">
        <v>2766</v>
      </c>
      <c r="F1452" s="47" t="s">
        <v>448</v>
      </c>
      <c r="G1452" s="17">
        <v>16</v>
      </c>
      <c r="H1452" s="10">
        <f t="shared" si="170"/>
        <v>571.32000000000005</v>
      </c>
      <c r="I1452" s="11">
        <v>9141.17</v>
      </c>
      <c r="J1452" s="10">
        <f t="shared" si="171"/>
        <v>599.39</v>
      </c>
      <c r="K1452" s="11">
        <f t="shared" si="172"/>
        <v>9590.24</v>
      </c>
      <c r="L1452" s="34"/>
    </row>
    <row r="1453" spans="1:12" customFormat="1" ht="31.5" x14ac:dyDescent="0.25">
      <c r="A1453" s="6" t="s">
        <v>3203</v>
      </c>
      <c r="B1453" s="63" t="s">
        <v>3104</v>
      </c>
      <c r="C1453" s="7" t="s">
        <v>302</v>
      </c>
      <c r="D1453" s="7" t="s">
        <v>3204</v>
      </c>
      <c r="E1453" s="8" t="s">
        <v>3205</v>
      </c>
      <c r="F1453" s="47" t="s">
        <v>448</v>
      </c>
      <c r="G1453" s="17">
        <v>16</v>
      </c>
      <c r="H1453" s="10">
        <f t="shared" si="170"/>
        <v>592.75</v>
      </c>
      <c r="I1453" s="11">
        <v>9483.98</v>
      </c>
      <c r="J1453" s="10">
        <f t="shared" si="171"/>
        <v>621.88</v>
      </c>
      <c r="K1453" s="11">
        <f t="shared" si="172"/>
        <v>9950.08</v>
      </c>
      <c r="L1453" s="34"/>
    </row>
    <row r="1454" spans="1:12" customFormat="1" ht="31.5" x14ac:dyDescent="0.25">
      <c r="A1454" s="6" t="s">
        <v>3206</v>
      </c>
      <c r="B1454" s="63" t="s">
        <v>3104</v>
      </c>
      <c r="C1454" s="7" t="s">
        <v>305</v>
      </c>
      <c r="D1454" s="7" t="s">
        <v>3207</v>
      </c>
      <c r="E1454" s="8" t="s">
        <v>3208</v>
      </c>
      <c r="F1454" s="47" t="s">
        <v>453</v>
      </c>
      <c r="G1454" s="12">
        <v>4.1599999999999998E-2</v>
      </c>
      <c r="H1454" s="10">
        <f t="shared" si="170"/>
        <v>34487.980000000003</v>
      </c>
      <c r="I1454" s="11">
        <v>1434.7</v>
      </c>
      <c r="J1454" s="10">
        <f t="shared" si="171"/>
        <v>36182.730000000003</v>
      </c>
      <c r="K1454" s="11">
        <f t="shared" si="172"/>
        <v>1505.2</v>
      </c>
      <c r="L1454" s="34"/>
    </row>
    <row r="1455" spans="1:12" customFormat="1" ht="31.5" x14ac:dyDescent="0.25">
      <c r="A1455" s="6" t="s">
        <v>3209</v>
      </c>
      <c r="B1455" s="63" t="s">
        <v>3104</v>
      </c>
      <c r="C1455" s="7" t="s">
        <v>309</v>
      </c>
      <c r="D1455" s="7" t="s">
        <v>3210</v>
      </c>
      <c r="E1455" s="8" t="s">
        <v>3211</v>
      </c>
      <c r="F1455" s="47" t="s">
        <v>448</v>
      </c>
      <c r="G1455" s="17">
        <v>16</v>
      </c>
      <c r="H1455" s="10">
        <f t="shared" si="170"/>
        <v>125.62</v>
      </c>
      <c r="I1455" s="11">
        <v>2009.92</v>
      </c>
      <c r="J1455" s="10">
        <f t="shared" si="171"/>
        <v>131.79</v>
      </c>
      <c r="K1455" s="11">
        <f t="shared" si="172"/>
        <v>2108.64</v>
      </c>
      <c r="L1455" s="34"/>
    </row>
    <row r="1456" spans="1:12" customFormat="1" ht="47.25" x14ac:dyDescent="0.25">
      <c r="A1456" s="6" t="s">
        <v>3212</v>
      </c>
      <c r="B1456" s="63" t="s">
        <v>3104</v>
      </c>
      <c r="C1456" s="7" t="s">
        <v>324</v>
      </c>
      <c r="D1456" s="7" t="s">
        <v>3113</v>
      </c>
      <c r="E1456" s="8" t="s">
        <v>3114</v>
      </c>
      <c r="F1456" s="47" t="s">
        <v>448</v>
      </c>
      <c r="G1456" s="17">
        <v>200</v>
      </c>
      <c r="H1456" s="10">
        <f t="shared" si="170"/>
        <v>1898.65</v>
      </c>
      <c r="I1456" s="11">
        <v>379730.59</v>
      </c>
      <c r="J1456" s="10">
        <f t="shared" si="171"/>
        <v>1991.95</v>
      </c>
      <c r="K1456" s="11">
        <f t="shared" si="172"/>
        <v>398390</v>
      </c>
      <c r="L1456" s="34"/>
    </row>
    <row r="1457" spans="1:12" s="74" customFormat="1" ht="31.5" x14ac:dyDescent="0.25">
      <c r="A1457" s="65" t="s">
        <v>3213</v>
      </c>
      <c r="B1457" s="66" t="s">
        <v>3104</v>
      </c>
      <c r="C1457" s="67" t="s">
        <v>328</v>
      </c>
      <c r="D1457" s="67" t="s">
        <v>3214</v>
      </c>
      <c r="E1457" s="68" t="s">
        <v>4641</v>
      </c>
      <c r="F1457" s="69" t="s">
        <v>1516</v>
      </c>
      <c r="G1457" s="70">
        <v>20</v>
      </c>
      <c r="H1457" s="71">
        <f t="shared" si="170"/>
        <v>1792.07</v>
      </c>
      <c r="I1457" s="11">
        <v>35841.31</v>
      </c>
      <c r="J1457" s="71">
        <f>ROUND(H1457*N$17*O$17,2)</f>
        <v>1859.68</v>
      </c>
      <c r="K1457" s="72">
        <f t="shared" si="172"/>
        <v>37193.599999999999</v>
      </c>
      <c r="L1457" s="73"/>
    </row>
    <row r="1458" spans="1:12" customFormat="1" ht="31.5" x14ac:dyDescent="0.25">
      <c r="A1458" s="6" t="s">
        <v>3215</v>
      </c>
      <c r="B1458" s="63" t="s">
        <v>3104</v>
      </c>
      <c r="C1458" s="7" t="s">
        <v>343</v>
      </c>
      <c r="D1458" s="7" t="s">
        <v>3024</v>
      </c>
      <c r="E1458" s="8" t="s">
        <v>3025</v>
      </c>
      <c r="F1458" s="47" t="s">
        <v>448</v>
      </c>
      <c r="G1458" s="17">
        <v>1</v>
      </c>
      <c r="H1458" s="10">
        <f t="shared" si="170"/>
        <v>1055.75</v>
      </c>
      <c r="I1458" s="11">
        <v>1055.75</v>
      </c>
      <c r="J1458" s="10">
        <f t="shared" si="171"/>
        <v>1107.6300000000001</v>
      </c>
      <c r="K1458" s="11">
        <f t="shared" si="172"/>
        <v>1107.6300000000001</v>
      </c>
      <c r="L1458" s="34"/>
    </row>
    <row r="1459" spans="1:12" s="74" customFormat="1" ht="31.5" x14ac:dyDescent="0.25">
      <c r="A1459" s="65" t="s">
        <v>3216</v>
      </c>
      <c r="B1459" s="66" t="s">
        <v>3104</v>
      </c>
      <c r="C1459" s="67" t="s">
        <v>345</v>
      </c>
      <c r="D1459" s="67" t="s">
        <v>3217</v>
      </c>
      <c r="E1459" s="68" t="s">
        <v>4642</v>
      </c>
      <c r="F1459" s="69" t="s">
        <v>448</v>
      </c>
      <c r="G1459" s="70">
        <v>1</v>
      </c>
      <c r="H1459" s="71">
        <f t="shared" si="170"/>
        <v>954.84</v>
      </c>
      <c r="I1459" s="11">
        <v>954.84</v>
      </c>
      <c r="J1459" s="71">
        <f>ROUND(H1459*N$17*O$17,2)</f>
        <v>990.86</v>
      </c>
      <c r="K1459" s="72">
        <f t="shared" si="172"/>
        <v>990.86</v>
      </c>
      <c r="L1459" s="73"/>
    </row>
    <row r="1460" spans="1:12" customFormat="1" ht="15.75" x14ac:dyDescent="0.25">
      <c r="A1460" s="6" t="s">
        <v>3218</v>
      </c>
      <c r="B1460" s="63" t="s">
        <v>3104</v>
      </c>
      <c r="C1460" s="7" t="s">
        <v>347</v>
      </c>
      <c r="D1460" s="7" t="s">
        <v>3219</v>
      </c>
      <c r="E1460" s="8" t="s">
        <v>3220</v>
      </c>
      <c r="F1460" s="47" t="s">
        <v>448</v>
      </c>
      <c r="G1460" s="17">
        <v>1</v>
      </c>
      <c r="H1460" s="10">
        <f t="shared" si="170"/>
        <v>6407.78</v>
      </c>
      <c r="I1460" s="11">
        <v>6407.78</v>
      </c>
      <c r="J1460" s="10">
        <f t="shared" si="171"/>
        <v>6722.66</v>
      </c>
      <c r="K1460" s="11">
        <f t="shared" si="172"/>
        <v>6722.66</v>
      </c>
      <c r="L1460" s="34"/>
    </row>
    <row r="1461" spans="1:12" customFormat="1" ht="15.75" x14ac:dyDescent="0.25">
      <c r="A1461" s="6" t="s">
        <v>3221</v>
      </c>
      <c r="B1461" s="63" t="s">
        <v>3104</v>
      </c>
      <c r="C1461" s="7" t="s">
        <v>358</v>
      </c>
      <c r="D1461" s="7" t="s">
        <v>3222</v>
      </c>
      <c r="E1461" s="8" t="s">
        <v>3223</v>
      </c>
      <c r="F1461" s="47" t="s">
        <v>443</v>
      </c>
      <c r="G1461" s="17">
        <v>10</v>
      </c>
      <c r="H1461" s="10">
        <f t="shared" si="170"/>
        <v>58.98</v>
      </c>
      <c r="I1461" s="11">
        <v>589.79999999999995</v>
      </c>
      <c r="J1461" s="10">
        <f t="shared" si="171"/>
        <v>61.88</v>
      </c>
      <c r="K1461" s="11">
        <f t="shared" si="172"/>
        <v>618.79999999999995</v>
      </c>
      <c r="L1461" s="34"/>
    </row>
    <row r="1462" spans="1:12" customFormat="1" ht="15.75" x14ac:dyDescent="0.25">
      <c r="A1462" s="6" t="s">
        <v>3224</v>
      </c>
      <c r="B1462" s="63" t="s">
        <v>3104</v>
      </c>
      <c r="C1462" s="7" t="s">
        <v>376</v>
      </c>
      <c r="D1462" s="7" t="s">
        <v>3225</v>
      </c>
      <c r="E1462" s="8" t="s">
        <v>3226</v>
      </c>
      <c r="F1462" s="47" t="s">
        <v>443</v>
      </c>
      <c r="G1462" s="17">
        <v>10</v>
      </c>
      <c r="H1462" s="10">
        <f t="shared" si="170"/>
        <v>422.69</v>
      </c>
      <c r="I1462" s="11">
        <v>4226.8999999999996</v>
      </c>
      <c r="J1462" s="10">
        <f t="shared" si="171"/>
        <v>443.46</v>
      </c>
      <c r="K1462" s="11">
        <f t="shared" si="172"/>
        <v>4434.6000000000004</v>
      </c>
      <c r="L1462" s="34"/>
    </row>
    <row r="1463" spans="1:12" customFormat="1" ht="15.75" x14ac:dyDescent="0.25">
      <c r="A1463" s="6" t="s">
        <v>3227</v>
      </c>
      <c r="B1463" s="63" t="s">
        <v>3104</v>
      </c>
      <c r="C1463" s="7" t="s">
        <v>385</v>
      </c>
      <c r="D1463" s="7" t="s">
        <v>3228</v>
      </c>
      <c r="E1463" s="8" t="s">
        <v>3229</v>
      </c>
      <c r="F1463" s="47" t="s">
        <v>1516</v>
      </c>
      <c r="G1463" s="17">
        <v>100</v>
      </c>
      <c r="H1463" s="10">
        <f t="shared" si="170"/>
        <v>109.31</v>
      </c>
      <c r="I1463" s="11">
        <v>10930.96</v>
      </c>
      <c r="J1463" s="10">
        <f t="shared" si="171"/>
        <v>114.68</v>
      </c>
      <c r="K1463" s="11">
        <f t="shared" si="172"/>
        <v>11468</v>
      </c>
      <c r="L1463" s="34"/>
    </row>
    <row r="1464" spans="1:12" customFormat="1" ht="15.75" x14ac:dyDescent="0.25">
      <c r="A1464" s="6" t="s">
        <v>3230</v>
      </c>
      <c r="B1464" s="63" t="s">
        <v>3104</v>
      </c>
      <c r="C1464" s="7" t="s">
        <v>406</v>
      </c>
      <c r="D1464" s="7" t="s">
        <v>3231</v>
      </c>
      <c r="E1464" s="8" t="s">
        <v>3232</v>
      </c>
      <c r="F1464" s="47" t="s">
        <v>443</v>
      </c>
      <c r="G1464" s="17">
        <v>10</v>
      </c>
      <c r="H1464" s="10">
        <f t="shared" si="170"/>
        <v>1032.1500000000001</v>
      </c>
      <c r="I1464" s="11">
        <v>10321.5</v>
      </c>
      <c r="J1464" s="10">
        <f t="shared" si="171"/>
        <v>1082.8699999999999</v>
      </c>
      <c r="K1464" s="11">
        <f t="shared" si="172"/>
        <v>10828.7</v>
      </c>
      <c r="L1464" s="34"/>
    </row>
    <row r="1465" spans="1:12" customFormat="1" ht="15.75" x14ac:dyDescent="0.25">
      <c r="A1465" s="18" t="s">
        <v>495</v>
      </c>
      <c r="B1465" s="261"/>
      <c r="C1465" s="261"/>
      <c r="D1465" s="261"/>
      <c r="E1465" s="19" t="s">
        <v>3233</v>
      </c>
      <c r="F1465" s="20"/>
      <c r="G1465" s="21"/>
      <c r="H1465" s="22"/>
      <c r="I1465" s="11"/>
      <c r="J1465" s="22"/>
      <c r="K1465" s="22"/>
      <c r="L1465" s="34"/>
    </row>
    <row r="1466" spans="1:12" customFormat="1" ht="31.5" x14ac:dyDescent="0.25">
      <c r="A1466" s="6" t="s">
        <v>497</v>
      </c>
      <c r="B1466" s="63" t="s">
        <v>3104</v>
      </c>
      <c r="C1466" s="7" t="s">
        <v>417</v>
      </c>
      <c r="D1466" s="7" t="s">
        <v>3234</v>
      </c>
      <c r="E1466" s="8" t="s">
        <v>3235</v>
      </c>
      <c r="F1466" s="47" t="s">
        <v>448</v>
      </c>
      <c r="G1466" s="17">
        <v>3</v>
      </c>
      <c r="H1466" s="10">
        <f t="shared" si="170"/>
        <v>55141.67</v>
      </c>
      <c r="I1466" s="11">
        <v>165425.01</v>
      </c>
      <c r="J1466" s="10">
        <f t="shared" si="171"/>
        <v>57851.35</v>
      </c>
      <c r="K1466" s="11">
        <f t="shared" si="172"/>
        <v>173554.05</v>
      </c>
      <c r="L1466" s="34"/>
    </row>
    <row r="1467" spans="1:12" customFormat="1" ht="31.5" x14ac:dyDescent="0.25">
      <c r="A1467" s="6" t="s">
        <v>499</v>
      </c>
      <c r="B1467" s="63" t="s">
        <v>3104</v>
      </c>
      <c r="C1467" s="7" t="s">
        <v>428</v>
      </c>
      <c r="D1467" s="7" t="s">
        <v>3236</v>
      </c>
      <c r="E1467" s="8" t="s">
        <v>3237</v>
      </c>
      <c r="F1467" s="47" t="s">
        <v>448</v>
      </c>
      <c r="G1467" s="17">
        <v>1</v>
      </c>
      <c r="H1467" s="10">
        <f t="shared" si="170"/>
        <v>267799.67</v>
      </c>
      <c r="I1467" s="11">
        <v>267799.67</v>
      </c>
      <c r="J1467" s="10">
        <f t="shared" si="171"/>
        <v>280959.46000000002</v>
      </c>
      <c r="K1467" s="11">
        <f t="shared" si="172"/>
        <v>280959.46000000002</v>
      </c>
      <c r="L1467" s="34"/>
    </row>
    <row r="1468" spans="1:12" customFormat="1" ht="47.25" x14ac:dyDescent="0.25">
      <c r="A1468" s="6" t="s">
        <v>3238</v>
      </c>
      <c r="B1468" s="63" t="s">
        <v>3104</v>
      </c>
      <c r="C1468" s="7" t="s">
        <v>440</v>
      </c>
      <c r="D1468" s="7" t="s">
        <v>3239</v>
      </c>
      <c r="E1468" s="8" t="s">
        <v>3240</v>
      </c>
      <c r="F1468" s="47" t="s">
        <v>443</v>
      </c>
      <c r="G1468" s="16">
        <v>0.6</v>
      </c>
      <c r="H1468" s="10">
        <f t="shared" si="170"/>
        <v>6097.22</v>
      </c>
      <c r="I1468" s="11">
        <v>3658.33</v>
      </c>
      <c r="J1468" s="10">
        <f t="shared" si="171"/>
        <v>6396.84</v>
      </c>
      <c r="K1468" s="11">
        <f t="shared" si="172"/>
        <v>3838.1</v>
      </c>
      <c r="L1468" s="34"/>
    </row>
    <row r="1469" spans="1:12" s="62" customFormat="1" ht="18.75" x14ac:dyDescent="0.3">
      <c r="A1469" s="262" t="s">
        <v>4512</v>
      </c>
      <c r="B1469" s="263"/>
      <c r="C1469" s="263"/>
      <c r="D1469" s="263"/>
      <c r="E1469" s="264"/>
      <c r="F1469" s="58"/>
      <c r="G1469" s="58"/>
      <c r="H1469" s="58"/>
      <c r="I1469" s="101">
        <f>SUM(I1470:I1508)</f>
        <v>1056286.4299999995</v>
      </c>
      <c r="J1469" s="58"/>
      <c r="K1469" s="75">
        <f>SUM(K1470:K1508)</f>
        <v>1108193.0000000002</v>
      </c>
      <c r="L1469" s="59"/>
    </row>
    <row r="1470" spans="1:12" s="62" customFormat="1" ht="18.75" x14ac:dyDescent="0.3">
      <c r="A1470" s="258" t="s">
        <v>4503</v>
      </c>
      <c r="B1470" s="259"/>
      <c r="C1470" s="259"/>
      <c r="D1470" s="259"/>
      <c r="E1470" s="260"/>
      <c r="F1470" s="50"/>
      <c r="G1470" s="51"/>
      <c r="H1470" s="52"/>
      <c r="I1470" s="102">
        <v>0</v>
      </c>
      <c r="J1470" s="53"/>
      <c r="K1470" s="55">
        <v>0</v>
      </c>
      <c r="L1470" s="55"/>
    </row>
    <row r="1471" spans="1:12" customFormat="1" ht="15.75" x14ac:dyDescent="0.25">
      <c r="A1471" s="18" t="s">
        <v>503</v>
      </c>
      <c r="B1471" s="261"/>
      <c r="C1471" s="261"/>
      <c r="D1471" s="261"/>
      <c r="E1471" s="19" t="s">
        <v>3241</v>
      </c>
      <c r="F1471" s="20"/>
      <c r="G1471" s="21"/>
      <c r="H1471" s="22"/>
      <c r="I1471" s="11"/>
      <c r="J1471" s="22"/>
      <c r="K1471" s="22"/>
      <c r="L1471" s="34"/>
    </row>
    <row r="1472" spans="1:12" customFormat="1" ht="47.25" x14ac:dyDescent="0.25">
      <c r="A1472" s="6" t="s">
        <v>2391</v>
      </c>
      <c r="B1472" s="63" t="s">
        <v>3242</v>
      </c>
      <c r="C1472" s="7" t="s">
        <v>11</v>
      </c>
      <c r="D1472" s="7" t="s">
        <v>3243</v>
      </c>
      <c r="E1472" s="8" t="s">
        <v>3244</v>
      </c>
      <c r="F1472" s="47" t="s">
        <v>1422</v>
      </c>
      <c r="G1472" s="13">
        <v>4.6563E-2</v>
      </c>
      <c r="H1472" s="10">
        <f t="shared" ref="H1472:H1508" si="173">ROUND(I1472/G1472,2)</f>
        <v>70774.429999999993</v>
      </c>
      <c r="I1472" s="11">
        <v>3295.47</v>
      </c>
      <c r="J1472" s="10">
        <f t="shared" ref="J1472:J1508" si="174">ROUND(H1472*M$17*N$17*O$17,2)</f>
        <v>74252.31</v>
      </c>
      <c r="K1472" s="11">
        <f t="shared" ref="K1472:K1508" si="175">ROUND(J1472*G1472,2)</f>
        <v>3457.41</v>
      </c>
      <c r="L1472" s="34"/>
    </row>
    <row r="1473" spans="1:12" customFormat="1" ht="63" x14ac:dyDescent="0.25">
      <c r="A1473" s="6" t="s">
        <v>2393</v>
      </c>
      <c r="B1473" s="63" t="s">
        <v>3242</v>
      </c>
      <c r="C1473" s="7" t="s">
        <v>629</v>
      </c>
      <c r="D1473" s="7" t="s">
        <v>3245</v>
      </c>
      <c r="E1473" s="8" t="s">
        <v>3246</v>
      </c>
      <c r="F1473" s="47" t="s">
        <v>1422</v>
      </c>
      <c r="G1473" s="14">
        <v>1.4999999999999999E-2</v>
      </c>
      <c r="H1473" s="10">
        <f t="shared" si="173"/>
        <v>77402</v>
      </c>
      <c r="I1473" s="11">
        <v>1161.03</v>
      </c>
      <c r="J1473" s="10">
        <f t="shared" si="174"/>
        <v>81205.570000000007</v>
      </c>
      <c r="K1473" s="11">
        <f t="shared" si="175"/>
        <v>1218.08</v>
      </c>
      <c r="L1473" s="34"/>
    </row>
    <row r="1474" spans="1:12" customFormat="1" ht="31.5" x14ac:dyDescent="0.25">
      <c r="A1474" s="6" t="s">
        <v>2396</v>
      </c>
      <c r="B1474" s="63" t="s">
        <v>3242</v>
      </c>
      <c r="C1474" s="7" t="s">
        <v>660</v>
      </c>
      <c r="D1474" s="7" t="s">
        <v>3247</v>
      </c>
      <c r="E1474" s="8" t="s">
        <v>3248</v>
      </c>
      <c r="F1474" s="47" t="s">
        <v>17</v>
      </c>
      <c r="G1474" s="13">
        <v>9.3749999999999997E-3</v>
      </c>
      <c r="H1474" s="10">
        <f t="shared" si="173"/>
        <v>162852.26999999999</v>
      </c>
      <c r="I1474" s="11">
        <v>1526.74</v>
      </c>
      <c r="J1474" s="10">
        <f t="shared" si="174"/>
        <v>170854.9</v>
      </c>
      <c r="K1474" s="11">
        <f t="shared" si="175"/>
        <v>1601.76</v>
      </c>
      <c r="L1474" s="34"/>
    </row>
    <row r="1475" spans="1:12" customFormat="1" ht="47.25" x14ac:dyDescent="0.25">
      <c r="A1475" s="6" t="s">
        <v>3249</v>
      </c>
      <c r="B1475" s="63" t="s">
        <v>3242</v>
      </c>
      <c r="C1475" s="7" t="s">
        <v>14</v>
      </c>
      <c r="D1475" s="7" t="s">
        <v>3250</v>
      </c>
      <c r="E1475" s="8" t="s">
        <v>3251</v>
      </c>
      <c r="F1475" s="47" t="s">
        <v>1422</v>
      </c>
      <c r="G1475" s="12">
        <v>4.7500000000000001E-2</v>
      </c>
      <c r="H1475" s="10">
        <f t="shared" si="173"/>
        <v>8608</v>
      </c>
      <c r="I1475" s="11">
        <v>408.88</v>
      </c>
      <c r="J1475" s="10">
        <f t="shared" si="174"/>
        <v>9031</v>
      </c>
      <c r="K1475" s="11">
        <f t="shared" si="175"/>
        <v>428.97</v>
      </c>
      <c r="L1475" s="34"/>
    </row>
    <row r="1476" spans="1:12" customFormat="1" ht="47.25" x14ac:dyDescent="0.25">
      <c r="A1476" s="6" t="s">
        <v>3252</v>
      </c>
      <c r="B1476" s="63" t="s">
        <v>3242</v>
      </c>
      <c r="C1476" s="7" t="s">
        <v>56</v>
      </c>
      <c r="D1476" s="7" t="s">
        <v>1424</v>
      </c>
      <c r="E1476" s="8" t="s">
        <v>1425</v>
      </c>
      <c r="F1476" s="47" t="s">
        <v>1426</v>
      </c>
      <c r="G1476" s="16">
        <v>25.5</v>
      </c>
      <c r="H1476" s="10">
        <f t="shared" si="173"/>
        <v>1202.3699999999999</v>
      </c>
      <c r="I1476" s="11">
        <v>30660.32</v>
      </c>
      <c r="J1476" s="10">
        <f t="shared" si="174"/>
        <v>1261.45</v>
      </c>
      <c r="K1476" s="11">
        <f t="shared" si="175"/>
        <v>32166.98</v>
      </c>
      <c r="L1476" s="34"/>
    </row>
    <row r="1477" spans="1:12" customFormat="1" ht="31.5" x14ac:dyDescent="0.25">
      <c r="A1477" s="6" t="s">
        <v>3253</v>
      </c>
      <c r="B1477" s="63" t="s">
        <v>3242</v>
      </c>
      <c r="C1477" s="7" t="s">
        <v>76</v>
      </c>
      <c r="D1477" s="7" t="s">
        <v>3254</v>
      </c>
      <c r="E1477" s="8" t="s">
        <v>3255</v>
      </c>
      <c r="F1477" s="47" t="s">
        <v>1426</v>
      </c>
      <c r="G1477" s="16">
        <v>25.5</v>
      </c>
      <c r="H1477" s="10">
        <f t="shared" si="173"/>
        <v>51.7</v>
      </c>
      <c r="I1477" s="11">
        <v>1318.25</v>
      </c>
      <c r="J1477" s="10">
        <f t="shared" si="174"/>
        <v>54.24</v>
      </c>
      <c r="K1477" s="11">
        <f t="shared" si="175"/>
        <v>1383.12</v>
      </c>
      <c r="L1477" s="34"/>
    </row>
    <row r="1478" spans="1:12" customFormat="1" ht="15.75" x14ac:dyDescent="0.25">
      <c r="A1478" s="18" t="s">
        <v>507</v>
      </c>
      <c r="B1478" s="261"/>
      <c r="C1478" s="261"/>
      <c r="D1478" s="261"/>
      <c r="E1478" s="19" t="s">
        <v>3256</v>
      </c>
      <c r="F1478" s="20"/>
      <c r="G1478" s="21"/>
      <c r="H1478" s="22"/>
      <c r="I1478" s="11"/>
      <c r="J1478" s="22"/>
      <c r="K1478" s="22"/>
      <c r="L1478" s="34"/>
    </row>
    <row r="1479" spans="1:12" customFormat="1" ht="31.5" x14ac:dyDescent="0.25">
      <c r="A1479" s="6" t="s">
        <v>2182</v>
      </c>
      <c r="B1479" s="63" t="s">
        <v>3242</v>
      </c>
      <c r="C1479" s="7" t="s">
        <v>102</v>
      </c>
      <c r="D1479" s="7" t="s">
        <v>3257</v>
      </c>
      <c r="E1479" s="8" t="s">
        <v>3258</v>
      </c>
      <c r="F1479" s="47" t="s">
        <v>453</v>
      </c>
      <c r="G1479" s="17">
        <v>1</v>
      </c>
      <c r="H1479" s="10">
        <f t="shared" si="173"/>
        <v>14328.49</v>
      </c>
      <c r="I1479" s="11">
        <v>14328.49</v>
      </c>
      <c r="J1479" s="10">
        <f t="shared" si="174"/>
        <v>15032.6</v>
      </c>
      <c r="K1479" s="11">
        <f t="shared" si="175"/>
        <v>15032.6</v>
      </c>
      <c r="L1479" s="34"/>
    </row>
    <row r="1480" spans="1:12" customFormat="1" ht="31.5" x14ac:dyDescent="0.25">
      <c r="A1480" s="6" t="s">
        <v>3259</v>
      </c>
      <c r="B1480" s="63" t="s">
        <v>3242</v>
      </c>
      <c r="C1480" s="7" t="s">
        <v>104</v>
      </c>
      <c r="D1480" s="7" t="s">
        <v>791</v>
      </c>
      <c r="E1480" s="8" t="s">
        <v>792</v>
      </c>
      <c r="F1480" s="47" t="s">
        <v>22</v>
      </c>
      <c r="G1480" s="17">
        <v>15</v>
      </c>
      <c r="H1480" s="10">
        <f t="shared" si="173"/>
        <v>1469.39</v>
      </c>
      <c r="I1480" s="11">
        <v>22040.83</v>
      </c>
      <c r="J1480" s="10">
        <f t="shared" si="174"/>
        <v>1541.6</v>
      </c>
      <c r="K1480" s="11">
        <f t="shared" si="175"/>
        <v>23124</v>
      </c>
      <c r="L1480" s="34"/>
    </row>
    <row r="1481" spans="1:12" customFormat="1" ht="31.5" x14ac:dyDescent="0.25">
      <c r="A1481" s="6" t="s">
        <v>3260</v>
      </c>
      <c r="B1481" s="63" t="s">
        <v>3242</v>
      </c>
      <c r="C1481" s="7" t="s">
        <v>121</v>
      </c>
      <c r="D1481" s="7" t="s">
        <v>3261</v>
      </c>
      <c r="E1481" s="8" t="s">
        <v>3262</v>
      </c>
      <c r="F1481" s="47" t="s">
        <v>453</v>
      </c>
      <c r="G1481" s="15">
        <v>4.12</v>
      </c>
      <c r="H1481" s="10">
        <f t="shared" si="173"/>
        <v>27968.639999999999</v>
      </c>
      <c r="I1481" s="11">
        <v>115230.81</v>
      </c>
      <c r="J1481" s="10">
        <f t="shared" si="174"/>
        <v>29343.03</v>
      </c>
      <c r="K1481" s="11">
        <f t="shared" si="175"/>
        <v>120893.28</v>
      </c>
      <c r="L1481" s="34"/>
    </row>
    <row r="1482" spans="1:12" customFormat="1" ht="63" x14ac:dyDescent="0.25">
      <c r="A1482" s="6" t="s">
        <v>3263</v>
      </c>
      <c r="B1482" s="63" t="s">
        <v>3242</v>
      </c>
      <c r="C1482" s="7" t="s">
        <v>123</v>
      </c>
      <c r="D1482" s="7" t="s">
        <v>3264</v>
      </c>
      <c r="E1482" s="8" t="s">
        <v>3265</v>
      </c>
      <c r="F1482" s="47" t="s">
        <v>2434</v>
      </c>
      <c r="G1482" s="9">
        <v>0.42024</v>
      </c>
      <c r="H1482" s="10">
        <f t="shared" si="173"/>
        <v>1230537.57</v>
      </c>
      <c r="I1482" s="11">
        <v>517121.11</v>
      </c>
      <c r="J1482" s="10">
        <f t="shared" si="174"/>
        <v>1291006.69</v>
      </c>
      <c r="K1482" s="11">
        <f t="shared" si="175"/>
        <v>542532.65</v>
      </c>
      <c r="L1482" s="34"/>
    </row>
    <row r="1483" spans="1:12" customFormat="1" ht="31.5" x14ac:dyDescent="0.25">
      <c r="A1483" s="6" t="s">
        <v>3266</v>
      </c>
      <c r="B1483" s="63" t="s">
        <v>3242</v>
      </c>
      <c r="C1483" s="7" t="s">
        <v>140</v>
      </c>
      <c r="D1483" s="7" t="s">
        <v>3267</v>
      </c>
      <c r="E1483" s="8" t="s">
        <v>3268</v>
      </c>
      <c r="F1483" s="47" t="s">
        <v>453</v>
      </c>
      <c r="G1483" s="15">
        <v>0.28000000000000003</v>
      </c>
      <c r="H1483" s="10">
        <f t="shared" si="173"/>
        <v>29178.43</v>
      </c>
      <c r="I1483" s="11">
        <v>8169.96</v>
      </c>
      <c r="J1483" s="10">
        <f t="shared" si="174"/>
        <v>30612.27</v>
      </c>
      <c r="K1483" s="11">
        <f t="shared" si="175"/>
        <v>8571.44</v>
      </c>
      <c r="L1483" s="34"/>
    </row>
    <row r="1484" spans="1:12" customFormat="1" ht="63" x14ac:dyDescent="0.25">
      <c r="A1484" s="6" t="s">
        <v>3269</v>
      </c>
      <c r="B1484" s="63" t="s">
        <v>3242</v>
      </c>
      <c r="C1484" s="7" t="s">
        <v>142</v>
      </c>
      <c r="D1484" s="7" t="s">
        <v>3264</v>
      </c>
      <c r="E1484" s="8" t="s">
        <v>3265</v>
      </c>
      <c r="F1484" s="47" t="s">
        <v>2434</v>
      </c>
      <c r="G1484" s="9">
        <v>2.8559999999999999E-2</v>
      </c>
      <c r="H1484" s="10">
        <f t="shared" si="173"/>
        <v>1230536.4099999999</v>
      </c>
      <c r="I1484" s="11">
        <v>35144.120000000003</v>
      </c>
      <c r="J1484" s="10">
        <f t="shared" si="174"/>
        <v>1291005.47</v>
      </c>
      <c r="K1484" s="11">
        <f t="shared" si="175"/>
        <v>36871.120000000003</v>
      </c>
      <c r="L1484" s="34"/>
    </row>
    <row r="1485" spans="1:12" customFormat="1" ht="31.5" x14ac:dyDescent="0.25">
      <c r="A1485" s="6" t="s">
        <v>3270</v>
      </c>
      <c r="B1485" s="63" t="s">
        <v>3242</v>
      </c>
      <c r="C1485" s="7" t="s">
        <v>159</v>
      </c>
      <c r="D1485" s="7" t="s">
        <v>3271</v>
      </c>
      <c r="E1485" s="8" t="s">
        <v>3272</v>
      </c>
      <c r="F1485" s="47" t="s">
        <v>453</v>
      </c>
      <c r="G1485" s="17">
        <v>1</v>
      </c>
      <c r="H1485" s="10">
        <f t="shared" si="173"/>
        <v>14195.36</v>
      </c>
      <c r="I1485" s="11">
        <v>14195.36</v>
      </c>
      <c r="J1485" s="10">
        <f t="shared" si="174"/>
        <v>14892.93</v>
      </c>
      <c r="K1485" s="11">
        <f t="shared" si="175"/>
        <v>14892.93</v>
      </c>
      <c r="L1485" s="34"/>
    </row>
    <row r="1486" spans="1:12" customFormat="1" ht="47.25" x14ac:dyDescent="0.25">
      <c r="A1486" s="6" t="s">
        <v>3273</v>
      </c>
      <c r="B1486" s="63" t="s">
        <v>3242</v>
      </c>
      <c r="C1486" s="7" t="s">
        <v>161</v>
      </c>
      <c r="D1486" s="7" t="s">
        <v>3274</v>
      </c>
      <c r="E1486" s="8" t="s">
        <v>3275</v>
      </c>
      <c r="F1486" s="47" t="s">
        <v>671</v>
      </c>
      <c r="G1486" s="16">
        <v>0.4</v>
      </c>
      <c r="H1486" s="10">
        <f t="shared" si="173"/>
        <v>10101.799999999999</v>
      </c>
      <c r="I1486" s="11">
        <v>4040.72</v>
      </c>
      <c r="J1486" s="10">
        <f t="shared" si="174"/>
        <v>10598.21</v>
      </c>
      <c r="K1486" s="11">
        <f t="shared" si="175"/>
        <v>4239.28</v>
      </c>
      <c r="L1486" s="34"/>
    </row>
    <row r="1487" spans="1:12" customFormat="1" ht="31.5" x14ac:dyDescent="0.25">
      <c r="A1487" s="6" t="s">
        <v>3276</v>
      </c>
      <c r="B1487" s="63" t="s">
        <v>3242</v>
      </c>
      <c r="C1487" s="7" t="s">
        <v>176</v>
      </c>
      <c r="D1487" s="7" t="s">
        <v>3277</v>
      </c>
      <c r="E1487" s="8" t="s">
        <v>3278</v>
      </c>
      <c r="F1487" s="47" t="s">
        <v>3279</v>
      </c>
      <c r="G1487" s="16">
        <v>0.1</v>
      </c>
      <c r="H1487" s="10">
        <f t="shared" si="173"/>
        <v>67753.7</v>
      </c>
      <c r="I1487" s="11">
        <v>6775.37</v>
      </c>
      <c r="J1487" s="10">
        <f t="shared" si="174"/>
        <v>71083.14</v>
      </c>
      <c r="K1487" s="11">
        <f t="shared" si="175"/>
        <v>7108.31</v>
      </c>
      <c r="L1487" s="34"/>
    </row>
    <row r="1488" spans="1:12" customFormat="1" ht="31.5" x14ac:dyDescent="0.25">
      <c r="A1488" s="6" t="s">
        <v>3280</v>
      </c>
      <c r="B1488" s="63" t="s">
        <v>3242</v>
      </c>
      <c r="C1488" s="7" t="s">
        <v>178</v>
      </c>
      <c r="D1488" s="7" t="s">
        <v>3281</v>
      </c>
      <c r="E1488" s="8" t="s">
        <v>3282</v>
      </c>
      <c r="F1488" s="47" t="s">
        <v>453</v>
      </c>
      <c r="G1488" s="17">
        <v>1</v>
      </c>
      <c r="H1488" s="10">
        <f t="shared" si="173"/>
        <v>691.74</v>
      </c>
      <c r="I1488" s="11">
        <v>691.74</v>
      </c>
      <c r="J1488" s="10">
        <f t="shared" si="174"/>
        <v>725.73</v>
      </c>
      <c r="K1488" s="11">
        <f t="shared" si="175"/>
        <v>725.73</v>
      </c>
      <c r="L1488" s="34"/>
    </row>
    <row r="1489" spans="1:12" customFormat="1" ht="31.5" x14ac:dyDescent="0.25">
      <c r="A1489" s="6" t="s">
        <v>3283</v>
      </c>
      <c r="B1489" s="63" t="s">
        <v>3242</v>
      </c>
      <c r="C1489" s="7" t="s">
        <v>191</v>
      </c>
      <c r="D1489" s="7" t="s">
        <v>3284</v>
      </c>
      <c r="E1489" s="8" t="s">
        <v>3285</v>
      </c>
      <c r="F1489" s="47" t="s">
        <v>3279</v>
      </c>
      <c r="G1489" s="14">
        <v>2.8000000000000001E-2</v>
      </c>
      <c r="H1489" s="10">
        <f t="shared" si="173"/>
        <v>397085.71</v>
      </c>
      <c r="I1489" s="11">
        <v>11118.4</v>
      </c>
      <c r="J1489" s="10">
        <f t="shared" si="174"/>
        <v>416598.66</v>
      </c>
      <c r="K1489" s="11">
        <f t="shared" si="175"/>
        <v>11664.76</v>
      </c>
      <c r="L1489" s="34"/>
    </row>
    <row r="1490" spans="1:12" customFormat="1" ht="31.5" x14ac:dyDescent="0.25">
      <c r="A1490" s="6" t="s">
        <v>3286</v>
      </c>
      <c r="B1490" s="63" t="s">
        <v>3242</v>
      </c>
      <c r="C1490" s="7" t="s">
        <v>206</v>
      </c>
      <c r="D1490" s="7" t="s">
        <v>3287</v>
      </c>
      <c r="E1490" s="8" t="s">
        <v>3288</v>
      </c>
      <c r="F1490" s="47" t="s">
        <v>448</v>
      </c>
      <c r="G1490" s="17">
        <v>8</v>
      </c>
      <c r="H1490" s="10">
        <f t="shared" si="173"/>
        <v>19500.29</v>
      </c>
      <c r="I1490" s="11">
        <v>156002.32999999999</v>
      </c>
      <c r="J1490" s="10">
        <f t="shared" si="174"/>
        <v>20458.54</v>
      </c>
      <c r="K1490" s="11">
        <f t="shared" si="175"/>
        <v>163668.32</v>
      </c>
      <c r="L1490" s="34"/>
    </row>
    <row r="1491" spans="1:12" customFormat="1" ht="31.5" x14ac:dyDescent="0.25">
      <c r="A1491" s="6" t="s">
        <v>3289</v>
      </c>
      <c r="B1491" s="63" t="s">
        <v>3242</v>
      </c>
      <c r="C1491" s="7" t="s">
        <v>207</v>
      </c>
      <c r="D1491" s="7" t="s">
        <v>3290</v>
      </c>
      <c r="E1491" s="8" t="s">
        <v>3291</v>
      </c>
      <c r="F1491" s="47" t="s">
        <v>1019</v>
      </c>
      <c r="G1491" s="17">
        <v>8</v>
      </c>
      <c r="H1491" s="10">
        <f t="shared" si="173"/>
        <v>2765.97</v>
      </c>
      <c r="I1491" s="11">
        <v>22127.72</v>
      </c>
      <c r="J1491" s="10">
        <f t="shared" si="174"/>
        <v>2901.89</v>
      </c>
      <c r="K1491" s="11">
        <f t="shared" si="175"/>
        <v>23215.119999999999</v>
      </c>
      <c r="L1491" s="34"/>
    </row>
    <row r="1492" spans="1:12" customFormat="1" ht="31.5" x14ac:dyDescent="0.25">
      <c r="A1492" s="6" t="s">
        <v>3292</v>
      </c>
      <c r="B1492" s="63" t="s">
        <v>3242</v>
      </c>
      <c r="C1492" s="7" t="s">
        <v>211</v>
      </c>
      <c r="D1492" s="7" t="s">
        <v>3293</v>
      </c>
      <c r="E1492" s="8" t="s">
        <v>3294</v>
      </c>
      <c r="F1492" s="47" t="s">
        <v>448</v>
      </c>
      <c r="G1492" s="17">
        <v>2</v>
      </c>
      <c r="H1492" s="10">
        <f t="shared" si="173"/>
        <v>10252.48</v>
      </c>
      <c r="I1492" s="11">
        <v>20504.95</v>
      </c>
      <c r="J1492" s="10">
        <f t="shared" si="174"/>
        <v>10756.29</v>
      </c>
      <c r="K1492" s="11">
        <f t="shared" si="175"/>
        <v>21512.58</v>
      </c>
      <c r="L1492" s="34"/>
    </row>
    <row r="1493" spans="1:12" customFormat="1" ht="31.5" x14ac:dyDescent="0.25">
      <c r="A1493" s="6" t="s">
        <v>3295</v>
      </c>
      <c r="B1493" s="63" t="s">
        <v>3242</v>
      </c>
      <c r="C1493" s="7" t="s">
        <v>212</v>
      </c>
      <c r="D1493" s="7" t="s">
        <v>3296</v>
      </c>
      <c r="E1493" s="8" t="s">
        <v>3297</v>
      </c>
      <c r="F1493" s="47" t="s">
        <v>458</v>
      </c>
      <c r="G1493" s="17">
        <v>12</v>
      </c>
      <c r="H1493" s="10">
        <f t="shared" si="173"/>
        <v>154.63</v>
      </c>
      <c r="I1493" s="11">
        <v>1855.51</v>
      </c>
      <c r="J1493" s="10">
        <f t="shared" si="174"/>
        <v>162.22999999999999</v>
      </c>
      <c r="K1493" s="11">
        <f t="shared" si="175"/>
        <v>1946.76</v>
      </c>
      <c r="L1493" s="34"/>
    </row>
    <row r="1494" spans="1:12" customFormat="1" ht="15.75" x14ac:dyDescent="0.25">
      <c r="A1494" s="18" t="s">
        <v>512</v>
      </c>
      <c r="B1494" s="261"/>
      <c r="C1494" s="261"/>
      <c r="D1494" s="261"/>
      <c r="E1494" s="19" t="s">
        <v>3298</v>
      </c>
      <c r="F1494" s="20"/>
      <c r="G1494" s="21"/>
      <c r="H1494" s="22"/>
      <c r="I1494" s="11"/>
      <c r="J1494" s="22"/>
      <c r="K1494" s="22"/>
      <c r="L1494" s="34"/>
    </row>
    <row r="1495" spans="1:12" customFormat="1" ht="31.5" x14ac:dyDescent="0.25">
      <c r="A1495" s="6" t="s">
        <v>516</v>
      </c>
      <c r="B1495" s="63" t="s">
        <v>3242</v>
      </c>
      <c r="C1495" s="7" t="s">
        <v>216</v>
      </c>
      <c r="D1495" s="7" t="s">
        <v>3247</v>
      </c>
      <c r="E1495" s="8" t="s">
        <v>3248</v>
      </c>
      <c r="F1495" s="47" t="s">
        <v>17</v>
      </c>
      <c r="G1495" s="12">
        <v>7.1999999999999998E-3</v>
      </c>
      <c r="H1495" s="10">
        <f t="shared" si="173"/>
        <v>135688.89000000001</v>
      </c>
      <c r="I1495" s="11">
        <v>976.96</v>
      </c>
      <c r="J1495" s="10">
        <f t="shared" si="174"/>
        <v>142356.70000000001</v>
      </c>
      <c r="K1495" s="11">
        <f t="shared" si="175"/>
        <v>1024.97</v>
      </c>
      <c r="L1495" s="34"/>
    </row>
    <row r="1496" spans="1:12" customFormat="1" ht="31.5" x14ac:dyDescent="0.25">
      <c r="A1496" s="6" t="s">
        <v>518</v>
      </c>
      <c r="B1496" s="63" t="s">
        <v>3242</v>
      </c>
      <c r="C1496" s="7" t="s">
        <v>221</v>
      </c>
      <c r="D1496" s="7" t="s">
        <v>3299</v>
      </c>
      <c r="E1496" s="8" t="s">
        <v>3300</v>
      </c>
      <c r="F1496" s="47" t="s">
        <v>17</v>
      </c>
      <c r="G1496" s="14">
        <v>6.0000000000000001E-3</v>
      </c>
      <c r="H1496" s="10">
        <f t="shared" si="173"/>
        <v>616126.67000000004</v>
      </c>
      <c r="I1496" s="11">
        <v>3696.76</v>
      </c>
      <c r="J1496" s="10">
        <f t="shared" si="174"/>
        <v>646403.39</v>
      </c>
      <c r="K1496" s="11">
        <f t="shared" si="175"/>
        <v>3878.42</v>
      </c>
      <c r="L1496" s="34"/>
    </row>
    <row r="1497" spans="1:12" customFormat="1" ht="31.5" x14ac:dyDescent="0.25">
      <c r="A1497" s="6" t="s">
        <v>520</v>
      </c>
      <c r="B1497" s="63" t="s">
        <v>3242</v>
      </c>
      <c r="C1497" s="7" t="s">
        <v>223</v>
      </c>
      <c r="D1497" s="7" t="s">
        <v>63</v>
      </c>
      <c r="E1497" s="8" t="s">
        <v>79</v>
      </c>
      <c r="F1497" s="47" t="s">
        <v>22</v>
      </c>
      <c r="G1497" s="14">
        <v>0.61199999999999999</v>
      </c>
      <c r="H1497" s="10">
        <f t="shared" si="173"/>
        <v>6422.11</v>
      </c>
      <c r="I1497" s="11">
        <v>3930.33</v>
      </c>
      <c r="J1497" s="10">
        <f t="shared" si="174"/>
        <v>6737.7</v>
      </c>
      <c r="K1497" s="11">
        <f t="shared" si="175"/>
        <v>4123.47</v>
      </c>
      <c r="L1497" s="34"/>
    </row>
    <row r="1498" spans="1:12" customFormat="1" ht="31.5" x14ac:dyDescent="0.25">
      <c r="A1498" s="6" t="s">
        <v>3301</v>
      </c>
      <c r="B1498" s="63" t="s">
        <v>3242</v>
      </c>
      <c r="C1498" s="7" t="s">
        <v>232</v>
      </c>
      <c r="D1498" s="7" t="s">
        <v>3302</v>
      </c>
      <c r="E1498" s="8" t="s">
        <v>3303</v>
      </c>
      <c r="F1498" s="47" t="s">
        <v>29</v>
      </c>
      <c r="G1498" s="15">
        <v>0.14000000000000001</v>
      </c>
      <c r="H1498" s="10">
        <f t="shared" si="173"/>
        <v>100790.64</v>
      </c>
      <c r="I1498" s="11">
        <v>14110.69</v>
      </c>
      <c r="J1498" s="10">
        <f t="shared" si="174"/>
        <v>105743.53</v>
      </c>
      <c r="K1498" s="11">
        <f t="shared" si="175"/>
        <v>14804.09</v>
      </c>
      <c r="L1498" s="34"/>
    </row>
    <row r="1499" spans="1:12" customFormat="1" ht="31.5" x14ac:dyDescent="0.25">
      <c r="A1499" s="6" t="s">
        <v>3304</v>
      </c>
      <c r="B1499" s="63" t="s">
        <v>3242</v>
      </c>
      <c r="C1499" s="7" t="s">
        <v>234</v>
      </c>
      <c r="D1499" s="7" t="s">
        <v>3305</v>
      </c>
      <c r="E1499" s="8" t="s">
        <v>3306</v>
      </c>
      <c r="F1499" s="47" t="s">
        <v>448</v>
      </c>
      <c r="G1499" s="17">
        <v>1</v>
      </c>
      <c r="H1499" s="10">
        <f t="shared" si="173"/>
        <v>34010.199999999997</v>
      </c>
      <c r="I1499" s="11">
        <v>34010.199999999997</v>
      </c>
      <c r="J1499" s="10">
        <f t="shared" si="174"/>
        <v>35681.480000000003</v>
      </c>
      <c r="K1499" s="11">
        <f t="shared" si="175"/>
        <v>35681.480000000003</v>
      </c>
      <c r="L1499" s="34"/>
    </row>
    <row r="1500" spans="1:12" customFormat="1" ht="31.5" x14ac:dyDescent="0.25">
      <c r="A1500" s="6" t="s">
        <v>3307</v>
      </c>
      <c r="B1500" s="63" t="s">
        <v>3242</v>
      </c>
      <c r="C1500" s="7" t="s">
        <v>247</v>
      </c>
      <c r="D1500" s="7" t="s">
        <v>2664</v>
      </c>
      <c r="E1500" s="8" t="s">
        <v>2665</v>
      </c>
      <c r="F1500" s="47" t="s">
        <v>453</v>
      </c>
      <c r="G1500" s="15">
        <v>0.17</v>
      </c>
      <c r="H1500" s="10">
        <f t="shared" si="173"/>
        <v>24225.47</v>
      </c>
      <c r="I1500" s="11">
        <v>4118.33</v>
      </c>
      <c r="J1500" s="10">
        <f t="shared" si="174"/>
        <v>25415.919999999998</v>
      </c>
      <c r="K1500" s="11">
        <f t="shared" si="175"/>
        <v>4320.71</v>
      </c>
      <c r="L1500" s="34"/>
    </row>
    <row r="1501" spans="1:12" customFormat="1" ht="31.5" x14ac:dyDescent="0.25">
      <c r="A1501" s="6" t="s">
        <v>3308</v>
      </c>
      <c r="B1501" s="63" t="s">
        <v>3242</v>
      </c>
      <c r="C1501" s="7" t="s">
        <v>249</v>
      </c>
      <c r="D1501" s="7" t="s">
        <v>3309</v>
      </c>
      <c r="E1501" s="8" t="s">
        <v>3310</v>
      </c>
      <c r="F1501" s="47" t="s">
        <v>29</v>
      </c>
      <c r="G1501" s="9">
        <v>1.452E-2</v>
      </c>
      <c r="H1501" s="10">
        <f t="shared" si="173"/>
        <v>58817.49</v>
      </c>
      <c r="I1501" s="11">
        <v>854.03</v>
      </c>
      <c r="J1501" s="10">
        <f t="shared" si="174"/>
        <v>61707.81</v>
      </c>
      <c r="K1501" s="11">
        <f t="shared" si="175"/>
        <v>896</v>
      </c>
      <c r="L1501" s="34"/>
    </row>
    <row r="1502" spans="1:12" customFormat="1" ht="31.5" x14ac:dyDescent="0.25">
      <c r="A1502" s="6" t="s">
        <v>3311</v>
      </c>
      <c r="B1502" s="63" t="s">
        <v>3242</v>
      </c>
      <c r="C1502" s="7" t="s">
        <v>251</v>
      </c>
      <c r="D1502" s="7" t="s">
        <v>3312</v>
      </c>
      <c r="E1502" s="8" t="s">
        <v>3313</v>
      </c>
      <c r="F1502" s="47" t="s">
        <v>29</v>
      </c>
      <c r="G1502" s="9">
        <v>6.9300000000000004E-3</v>
      </c>
      <c r="H1502" s="10">
        <f t="shared" si="173"/>
        <v>67391.05</v>
      </c>
      <c r="I1502" s="11">
        <v>467.02</v>
      </c>
      <c r="J1502" s="10">
        <f t="shared" si="174"/>
        <v>70702.67</v>
      </c>
      <c r="K1502" s="11">
        <f t="shared" si="175"/>
        <v>489.97</v>
      </c>
      <c r="L1502" s="34"/>
    </row>
    <row r="1503" spans="1:12" customFormat="1" ht="15.75" x14ac:dyDescent="0.25">
      <c r="A1503" s="18" t="s">
        <v>523</v>
      </c>
      <c r="B1503" s="261"/>
      <c r="C1503" s="261"/>
      <c r="D1503" s="261"/>
      <c r="E1503" s="19" t="s">
        <v>3314</v>
      </c>
      <c r="F1503" s="20"/>
      <c r="G1503" s="21"/>
      <c r="H1503" s="22"/>
      <c r="I1503" s="11"/>
      <c r="J1503" s="22"/>
      <c r="K1503" s="22"/>
      <c r="L1503" s="34"/>
    </row>
    <row r="1504" spans="1:12" customFormat="1" ht="15" customHeight="1" x14ac:dyDescent="0.25">
      <c r="A1504" s="4"/>
      <c r="B1504" s="64"/>
      <c r="C1504" s="265" t="s">
        <v>3315</v>
      </c>
      <c r="D1504" s="266"/>
      <c r="E1504" s="267"/>
      <c r="F1504" s="5"/>
      <c r="G1504" s="5"/>
      <c r="H1504" s="5"/>
      <c r="I1504" s="98"/>
      <c r="J1504" s="5"/>
      <c r="K1504" s="5"/>
      <c r="L1504" s="34"/>
    </row>
    <row r="1505" spans="1:12" customFormat="1" ht="31.5" x14ac:dyDescent="0.25">
      <c r="A1505" s="6" t="s">
        <v>527</v>
      </c>
      <c r="B1505" s="63" t="s">
        <v>3242</v>
      </c>
      <c r="C1505" s="7" t="s">
        <v>258</v>
      </c>
      <c r="D1505" s="7" t="s">
        <v>3316</v>
      </c>
      <c r="E1505" s="8" t="s">
        <v>3317</v>
      </c>
      <c r="F1505" s="47" t="s">
        <v>1516</v>
      </c>
      <c r="G1505" s="16">
        <v>0.3</v>
      </c>
      <c r="H1505" s="10">
        <f t="shared" si="173"/>
        <v>12162.53</v>
      </c>
      <c r="I1505" s="11">
        <v>3648.76</v>
      </c>
      <c r="J1505" s="10">
        <f t="shared" si="174"/>
        <v>12760.2</v>
      </c>
      <c r="K1505" s="11">
        <f t="shared" si="175"/>
        <v>3828.06</v>
      </c>
      <c r="L1505" s="34"/>
    </row>
    <row r="1506" spans="1:12" customFormat="1" ht="31.5" x14ac:dyDescent="0.25">
      <c r="A1506" s="6" t="s">
        <v>531</v>
      </c>
      <c r="B1506" s="63" t="s">
        <v>3242</v>
      </c>
      <c r="C1506" s="7" t="s">
        <v>260</v>
      </c>
      <c r="D1506" s="7" t="s">
        <v>3318</v>
      </c>
      <c r="E1506" s="8" t="s">
        <v>3319</v>
      </c>
      <c r="F1506" s="47" t="s">
        <v>29</v>
      </c>
      <c r="G1506" s="13">
        <v>2.6610000000000002E-3</v>
      </c>
      <c r="H1506" s="10">
        <f t="shared" si="173"/>
        <v>48060.88</v>
      </c>
      <c r="I1506" s="11">
        <v>127.89</v>
      </c>
      <c r="J1506" s="10">
        <f t="shared" si="174"/>
        <v>50422.61</v>
      </c>
      <c r="K1506" s="11">
        <f t="shared" si="175"/>
        <v>134.16999999999999</v>
      </c>
      <c r="L1506" s="34"/>
    </row>
    <row r="1507" spans="1:12" customFormat="1" ht="31.5" x14ac:dyDescent="0.25">
      <c r="A1507" s="6" t="s">
        <v>2406</v>
      </c>
      <c r="B1507" s="63" t="s">
        <v>3242</v>
      </c>
      <c r="C1507" s="7" t="s">
        <v>269</v>
      </c>
      <c r="D1507" s="7" t="s">
        <v>3320</v>
      </c>
      <c r="E1507" s="8" t="s">
        <v>3321</v>
      </c>
      <c r="F1507" s="47" t="s">
        <v>453</v>
      </c>
      <c r="G1507" s="15">
        <v>0.09</v>
      </c>
      <c r="H1507" s="10">
        <f t="shared" si="173"/>
        <v>24928.78</v>
      </c>
      <c r="I1507" s="11">
        <v>2243.59</v>
      </c>
      <c r="J1507" s="10">
        <f t="shared" si="174"/>
        <v>26153.79</v>
      </c>
      <c r="K1507" s="11">
        <f t="shared" si="175"/>
        <v>2353.84</v>
      </c>
      <c r="L1507" s="34"/>
    </row>
    <row r="1508" spans="1:12" customFormat="1" ht="31.5" x14ac:dyDescent="0.25">
      <c r="A1508" s="6" t="s">
        <v>3322</v>
      </c>
      <c r="B1508" s="63" t="s">
        <v>3242</v>
      </c>
      <c r="C1508" s="7" t="s">
        <v>271</v>
      </c>
      <c r="D1508" s="7" t="s">
        <v>3318</v>
      </c>
      <c r="E1508" s="8" t="s">
        <v>3319</v>
      </c>
      <c r="F1508" s="47" t="s">
        <v>29</v>
      </c>
      <c r="G1508" s="13">
        <v>7.9830000000000005E-3</v>
      </c>
      <c r="H1508" s="10">
        <f t="shared" si="173"/>
        <v>48072.15</v>
      </c>
      <c r="I1508" s="11">
        <v>383.76</v>
      </c>
      <c r="J1508" s="10">
        <f t="shared" si="174"/>
        <v>50434.44</v>
      </c>
      <c r="K1508" s="11">
        <f t="shared" si="175"/>
        <v>402.62</v>
      </c>
      <c r="L1508" s="34"/>
    </row>
    <row r="1509" spans="1:12" s="62" customFormat="1" ht="18.75" x14ac:dyDescent="0.3">
      <c r="A1509" s="262" t="s">
        <v>4513</v>
      </c>
      <c r="B1509" s="263"/>
      <c r="C1509" s="263"/>
      <c r="D1509" s="263"/>
      <c r="E1509" s="264"/>
      <c r="F1509" s="58"/>
      <c r="G1509" s="58"/>
      <c r="H1509" s="58"/>
      <c r="I1509" s="101">
        <f>SUM(I1510:I1522)</f>
        <v>23856.739999999998</v>
      </c>
      <c r="J1509" s="58"/>
      <c r="K1509" s="75">
        <f>SUM(K1510:K1522)</f>
        <v>25029.11</v>
      </c>
      <c r="L1509" s="59"/>
    </row>
    <row r="1510" spans="1:12" s="62" customFormat="1" ht="18.75" x14ac:dyDescent="0.3">
      <c r="A1510" s="258" t="s">
        <v>4503</v>
      </c>
      <c r="B1510" s="259"/>
      <c r="C1510" s="259"/>
      <c r="D1510" s="259"/>
      <c r="E1510" s="260"/>
      <c r="F1510" s="50"/>
      <c r="G1510" s="51"/>
      <c r="H1510" s="52"/>
      <c r="I1510" s="102">
        <v>0</v>
      </c>
      <c r="J1510" s="53"/>
      <c r="K1510" s="55">
        <v>0</v>
      </c>
      <c r="L1510" s="55"/>
    </row>
    <row r="1511" spans="1:12" customFormat="1" ht="20.25" customHeight="1" x14ac:dyDescent="0.25">
      <c r="A1511" s="18" t="s">
        <v>536</v>
      </c>
      <c r="B1511" s="261"/>
      <c r="C1511" s="261"/>
      <c r="D1511" s="261"/>
      <c r="E1511" s="19" t="s">
        <v>3323</v>
      </c>
      <c r="F1511" s="20"/>
      <c r="G1511" s="21"/>
      <c r="H1511" s="22"/>
      <c r="I1511" s="11"/>
      <c r="J1511" s="22"/>
      <c r="K1511" s="22"/>
      <c r="L1511" s="34"/>
    </row>
    <row r="1512" spans="1:12" customFormat="1" ht="47.25" x14ac:dyDescent="0.25">
      <c r="A1512" s="6" t="s">
        <v>538</v>
      </c>
      <c r="B1512" s="63" t="s">
        <v>3324</v>
      </c>
      <c r="C1512" s="7" t="s">
        <v>11</v>
      </c>
      <c r="D1512" s="7" t="s">
        <v>3243</v>
      </c>
      <c r="E1512" s="8" t="s">
        <v>3244</v>
      </c>
      <c r="F1512" s="47" t="s">
        <v>1422</v>
      </c>
      <c r="G1512" s="12">
        <v>2.7000000000000001E-3</v>
      </c>
      <c r="H1512" s="10">
        <f t="shared" ref="H1512:H1522" si="176">ROUND(I1512/G1512,2)</f>
        <v>70688.89</v>
      </c>
      <c r="I1512" s="11">
        <v>190.86</v>
      </c>
      <c r="J1512" s="10">
        <f t="shared" ref="J1512:J1522" si="177">ROUND(H1512*M$17*N$17*O$17,2)</f>
        <v>74162.570000000007</v>
      </c>
      <c r="K1512" s="11">
        <f t="shared" ref="K1512:K1522" si="178">ROUND(J1512*G1512,2)</f>
        <v>200.24</v>
      </c>
      <c r="L1512" s="34"/>
    </row>
    <row r="1513" spans="1:12" customFormat="1" ht="31.5" x14ac:dyDescent="0.25">
      <c r="A1513" s="6" t="s">
        <v>540</v>
      </c>
      <c r="B1513" s="63" t="s">
        <v>3324</v>
      </c>
      <c r="C1513" s="7" t="s">
        <v>629</v>
      </c>
      <c r="D1513" s="7" t="s">
        <v>3325</v>
      </c>
      <c r="E1513" s="8" t="s">
        <v>3326</v>
      </c>
      <c r="F1513" s="47" t="s">
        <v>3327</v>
      </c>
      <c r="G1513" s="16">
        <v>0.1</v>
      </c>
      <c r="H1513" s="10">
        <f t="shared" si="176"/>
        <v>12746.5</v>
      </c>
      <c r="I1513" s="11">
        <v>1274.6500000000001</v>
      </c>
      <c r="J1513" s="10">
        <f t="shared" si="177"/>
        <v>13372.87</v>
      </c>
      <c r="K1513" s="11">
        <f t="shared" si="178"/>
        <v>1337.29</v>
      </c>
      <c r="L1513" s="34"/>
    </row>
    <row r="1514" spans="1:12" customFormat="1" ht="31.5" x14ac:dyDescent="0.25">
      <c r="A1514" s="6" t="s">
        <v>542</v>
      </c>
      <c r="B1514" s="63" t="s">
        <v>3324</v>
      </c>
      <c r="C1514" s="7" t="s">
        <v>631</v>
      </c>
      <c r="D1514" s="7" t="s">
        <v>791</v>
      </c>
      <c r="E1514" s="8" t="s">
        <v>792</v>
      </c>
      <c r="F1514" s="47" t="s">
        <v>22</v>
      </c>
      <c r="G1514" s="17">
        <v>1</v>
      </c>
      <c r="H1514" s="10">
        <f t="shared" si="176"/>
        <v>1469.39</v>
      </c>
      <c r="I1514" s="11">
        <v>1469.39</v>
      </c>
      <c r="J1514" s="10">
        <f t="shared" si="177"/>
        <v>1541.6</v>
      </c>
      <c r="K1514" s="11">
        <f t="shared" si="178"/>
        <v>1541.6</v>
      </c>
      <c r="L1514" s="34"/>
    </row>
    <row r="1515" spans="1:12" customFormat="1" ht="31.5" x14ac:dyDescent="0.25">
      <c r="A1515" s="6" t="s">
        <v>544</v>
      </c>
      <c r="B1515" s="63" t="s">
        <v>3324</v>
      </c>
      <c r="C1515" s="7" t="s">
        <v>660</v>
      </c>
      <c r="D1515" s="7" t="s">
        <v>3284</v>
      </c>
      <c r="E1515" s="8" t="s">
        <v>3285</v>
      </c>
      <c r="F1515" s="47" t="s">
        <v>3279</v>
      </c>
      <c r="G1515" s="15">
        <v>0.02</v>
      </c>
      <c r="H1515" s="10">
        <f t="shared" si="176"/>
        <v>397049</v>
      </c>
      <c r="I1515" s="11">
        <v>7940.98</v>
      </c>
      <c r="J1515" s="10">
        <f t="shared" si="177"/>
        <v>416560.15</v>
      </c>
      <c r="K1515" s="11">
        <f t="shared" si="178"/>
        <v>8331.2000000000007</v>
      </c>
      <c r="L1515" s="34"/>
    </row>
    <row r="1516" spans="1:12" customFormat="1" ht="31.5" x14ac:dyDescent="0.25">
      <c r="A1516" s="6" t="s">
        <v>3328</v>
      </c>
      <c r="B1516" s="63" t="s">
        <v>3324</v>
      </c>
      <c r="C1516" s="7" t="s">
        <v>663</v>
      </c>
      <c r="D1516" s="7" t="s">
        <v>3329</v>
      </c>
      <c r="E1516" s="8" t="s">
        <v>3330</v>
      </c>
      <c r="F1516" s="47" t="s">
        <v>458</v>
      </c>
      <c r="G1516" s="17">
        <v>20</v>
      </c>
      <c r="H1516" s="10">
        <f t="shared" si="176"/>
        <v>254.01</v>
      </c>
      <c r="I1516" s="11">
        <v>5080.1400000000003</v>
      </c>
      <c r="J1516" s="10">
        <f t="shared" si="177"/>
        <v>266.49</v>
      </c>
      <c r="K1516" s="11">
        <f t="shared" si="178"/>
        <v>5329.8</v>
      </c>
      <c r="L1516" s="34"/>
    </row>
    <row r="1517" spans="1:12" customFormat="1" ht="63" x14ac:dyDescent="0.25">
      <c r="A1517" s="6" t="s">
        <v>3331</v>
      </c>
      <c r="B1517" s="63" t="s">
        <v>3324</v>
      </c>
      <c r="C1517" s="7" t="s">
        <v>14</v>
      </c>
      <c r="D1517" s="7" t="s">
        <v>2456</v>
      </c>
      <c r="E1517" s="8" t="s">
        <v>2457</v>
      </c>
      <c r="F1517" s="47" t="s">
        <v>453</v>
      </c>
      <c r="G1517" s="16">
        <v>0.2</v>
      </c>
      <c r="H1517" s="10">
        <f t="shared" si="176"/>
        <v>5328.4</v>
      </c>
      <c r="I1517" s="11">
        <v>1065.68</v>
      </c>
      <c r="J1517" s="10">
        <f t="shared" si="177"/>
        <v>5590.24</v>
      </c>
      <c r="K1517" s="11">
        <f t="shared" si="178"/>
        <v>1118.05</v>
      </c>
      <c r="L1517" s="34"/>
    </row>
    <row r="1518" spans="1:12" customFormat="1" ht="31.5" x14ac:dyDescent="0.25">
      <c r="A1518" s="6" t="s">
        <v>3332</v>
      </c>
      <c r="B1518" s="63" t="s">
        <v>3324</v>
      </c>
      <c r="C1518" s="7" t="s">
        <v>19</v>
      </c>
      <c r="D1518" s="7" t="s">
        <v>3333</v>
      </c>
      <c r="E1518" s="8" t="s">
        <v>3334</v>
      </c>
      <c r="F1518" s="47" t="s">
        <v>458</v>
      </c>
      <c r="G1518" s="16">
        <v>20.399999999999999</v>
      </c>
      <c r="H1518" s="10">
        <f t="shared" si="176"/>
        <v>32.549999999999997</v>
      </c>
      <c r="I1518" s="11">
        <v>664.02</v>
      </c>
      <c r="J1518" s="10">
        <f t="shared" si="177"/>
        <v>34.15</v>
      </c>
      <c r="K1518" s="11">
        <f t="shared" si="178"/>
        <v>696.66</v>
      </c>
      <c r="L1518" s="34"/>
    </row>
    <row r="1519" spans="1:12" customFormat="1" ht="47.25" x14ac:dyDescent="0.25">
      <c r="A1519" s="6" t="s">
        <v>3335</v>
      </c>
      <c r="B1519" s="63" t="s">
        <v>3324</v>
      </c>
      <c r="C1519" s="7" t="s">
        <v>56</v>
      </c>
      <c r="D1519" s="7" t="s">
        <v>3336</v>
      </c>
      <c r="E1519" s="8" t="s">
        <v>3337</v>
      </c>
      <c r="F1519" s="47" t="s">
        <v>1422</v>
      </c>
      <c r="G1519" s="12">
        <v>1.1999999999999999E-3</v>
      </c>
      <c r="H1519" s="10">
        <f t="shared" si="176"/>
        <v>12300</v>
      </c>
      <c r="I1519" s="11">
        <v>14.76</v>
      </c>
      <c r="J1519" s="10">
        <f t="shared" si="177"/>
        <v>12904.43</v>
      </c>
      <c r="K1519" s="11">
        <f t="shared" si="178"/>
        <v>15.49</v>
      </c>
      <c r="L1519" s="34"/>
    </row>
    <row r="1520" spans="1:12" customFormat="1" ht="31.5" x14ac:dyDescent="0.25">
      <c r="A1520" s="6" t="s">
        <v>3338</v>
      </c>
      <c r="B1520" s="63" t="s">
        <v>3324</v>
      </c>
      <c r="C1520" s="7" t="s">
        <v>60</v>
      </c>
      <c r="D1520" s="7" t="s">
        <v>3339</v>
      </c>
      <c r="E1520" s="8" t="s">
        <v>3340</v>
      </c>
      <c r="F1520" s="47" t="s">
        <v>22</v>
      </c>
      <c r="G1520" s="16">
        <v>1.2</v>
      </c>
      <c r="H1520" s="10">
        <f t="shared" si="176"/>
        <v>1341.96</v>
      </c>
      <c r="I1520" s="11">
        <v>1610.35</v>
      </c>
      <c r="J1520" s="10">
        <f t="shared" si="177"/>
        <v>1407.9</v>
      </c>
      <c r="K1520" s="11">
        <f t="shared" si="178"/>
        <v>1689.48</v>
      </c>
      <c r="L1520" s="34"/>
    </row>
    <row r="1521" spans="1:12" customFormat="1" ht="31.5" x14ac:dyDescent="0.25">
      <c r="A1521" s="6" t="s">
        <v>3341</v>
      </c>
      <c r="B1521" s="63" t="s">
        <v>3324</v>
      </c>
      <c r="C1521" s="7" t="s">
        <v>76</v>
      </c>
      <c r="D1521" s="7" t="s">
        <v>3342</v>
      </c>
      <c r="E1521" s="8" t="s">
        <v>3343</v>
      </c>
      <c r="F1521" s="47" t="s">
        <v>17</v>
      </c>
      <c r="G1521" s="14">
        <v>5.0000000000000001E-3</v>
      </c>
      <c r="H1521" s="10">
        <f t="shared" si="176"/>
        <v>233036</v>
      </c>
      <c r="I1521" s="11">
        <v>1165.18</v>
      </c>
      <c r="J1521" s="10">
        <f t="shared" si="177"/>
        <v>244487.48</v>
      </c>
      <c r="K1521" s="11">
        <f t="shared" si="178"/>
        <v>1222.44</v>
      </c>
      <c r="L1521" s="34"/>
    </row>
    <row r="1522" spans="1:12" customFormat="1" ht="31.5" x14ac:dyDescent="0.25">
      <c r="A1522" s="6" t="s">
        <v>3344</v>
      </c>
      <c r="B1522" s="63" t="s">
        <v>3324</v>
      </c>
      <c r="C1522" s="7" t="s">
        <v>78</v>
      </c>
      <c r="D1522" s="7" t="s">
        <v>466</v>
      </c>
      <c r="E1522" s="8" t="s">
        <v>467</v>
      </c>
      <c r="F1522" s="47" t="s">
        <v>22</v>
      </c>
      <c r="G1522" s="15">
        <v>0.51</v>
      </c>
      <c r="H1522" s="10">
        <f t="shared" si="176"/>
        <v>6628.88</v>
      </c>
      <c r="I1522" s="11">
        <v>3380.73</v>
      </c>
      <c r="J1522" s="10">
        <f t="shared" si="177"/>
        <v>6954.63</v>
      </c>
      <c r="K1522" s="11">
        <f t="shared" si="178"/>
        <v>3546.86</v>
      </c>
      <c r="L1522" s="34"/>
    </row>
    <row r="1523" spans="1:12" s="62" customFormat="1" ht="18.75" x14ac:dyDescent="0.3">
      <c r="A1523" s="262" t="s">
        <v>4514</v>
      </c>
      <c r="B1523" s="263"/>
      <c r="C1523" s="263"/>
      <c r="D1523" s="263"/>
      <c r="E1523" s="264"/>
      <c r="F1523" s="58"/>
      <c r="G1523" s="58"/>
      <c r="H1523" s="58"/>
      <c r="I1523" s="103">
        <f>SUM(I1527:I1636)</f>
        <v>4418959.1500000032</v>
      </c>
      <c r="J1523" s="58"/>
      <c r="K1523" s="75">
        <f>SUM(K1527:K1636)</f>
        <v>4635967.1199999992</v>
      </c>
      <c r="L1523" s="59"/>
    </row>
    <row r="1524" spans="1:12" s="62" customFormat="1" ht="18.75" x14ac:dyDescent="0.3">
      <c r="A1524" s="258" t="s">
        <v>4503</v>
      </c>
      <c r="B1524" s="259"/>
      <c r="C1524" s="259"/>
      <c r="D1524" s="259"/>
      <c r="E1524" s="260"/>
      <c r="F1524" s="50"/>
      <c r="G1524" s="51"/>
      <c r="H1524" s="52"/>
      <c r="I1524" s="102">
        <f>I1547+I1548+I1551</f>
        <v>12409.73</v>
      </c>
      <c r="J1524" s="53"/>
      <c r="K1524" s="55">
        <f>K1547+K1548+K1551</f>
        <v>12877.920000000002</v>
      </c>
      <c r="L1524" s="55"/>
    </row>
    <row r="1525" spans="1:12" customFormat="1" ht="20.25" customHeight="1" x14ac:dyDescent="0.25">
      <c r="A1525" s="18" t="s">
        <v>549</v>
      </c>
      <c r="B1525" s="261"/>
      <c r="C1525" s="261"/>
      <c r="D1525" s="261"/>
      <c r="E1525" s="19" t="s">
        <v>3345</v>
      </c>
      <c r="F1525" s="20"/>
      <c r="G1525" s="21"/>
      <c r="H1525" s="22"/>
      <c r="I1525" s="11"/>
      <c r="J1525" s="22"/>
      <c r="K1525" s="22"/>
      <c r="L1525" s="34"/>
    </row>
    <row r="1526" spans="1:12" customFormat="1" ht="15" customHeight="1" x14ac:dyDescent="0.25">
      <c r="A1526" s="4"/>
      <c r="B1526" s="64"/>
      <c r="C1526" s="268" t="s">
        <v>3346</v>
      </c>
      <c r="D1526" s="268"/>
      <c r="E1526" s="268"/>
      <c r="F1526" s="5"/>
      <c r="G1526" s="5"/>
      <c r="H1526" s="5"/>
      <c r="I1526" s="98"/>
      <c r="J1526" s="5"/>
      <c r="K1526" s="5"/>
      <c r="L1526" s="34"/>
    </row>
    <row r="1527" spans="1:12" customFormat="1" ht="47.25" x14ac:dyDescent="0.25">
      <c r="A1527" s="6" t="s">
        <v>551</v>
      </c>
      <c r="B1527" s="63" t="s">
        <v>3347</v>
      </c>
      <c r="C1527" s="7" t="s">
        <v>11</v>
      </c>
      <c r="D1527" s="7" t="s">
        <v>3348</v>
      </c>
      <c r="E1527" s="8" t="s">
        <v>3349</v>
      </c>
      <c r="F1527" s="47" t="s">
        <v>1422</v>
      </c>
      <c r="G1527" s="9">
        <v>0.23243</v>
      </c>
      <c r="H1527" s="10">
        <f t="shared" ref="H1527:H1590" si="179">ROUND(I1527/G1527,2)</f>
        <v>47730.16</v>
      </c>
      <c r="I1527" s="11">
        <v>11093.92</v>
      </c>
      <c r="J1527" s="10">
        <f t="shared" ref="J1527:J1590" si="180">ROUND(H1527*M$17*N$17*O$17,2)</f>
        <v>50075.64</v>
      </c>
      <c r="K1527" s="11">
        <f t="shared" ref="K1527:K1590" si="181">ROUND(J1527*G1527,2)</f>
        <v>11639.08</v>
      </c>
      <c r="L1527" s="34"/>
    </row>
    <row r="1528" spans="1:12" customFormat="1" ht="63" x14ac:dyDescent="0.25">
      <c r="A1528" s="6" t="s">
        <v>554</v>
      </c>
      <c r="B1528" s="63" t="s">
        <v>3347</v>
      </c>
      <c r="C1528" s="7" t="s">
        <v>629</v>
      </c>
      <c r="D1528" s="7" t="s">
        <v>3350</v>
      </c>
      <c r="E1528" s="8" t="s">
        <v>3351</v>
      </c>
      <c r="F1528" s="47" t="s">
        <v>1422</v>
      </c>
      <c r="G1528" s="12">
        <v>0.1183</v>
      </c>
      <c r="H1528" s="10">
        <f t="shared" si="179"/>
        <v>60456.3</v>
      </c>
      <c r="I1528" s="11">
        <v>7151.98</v>
      </c>
      <c r="J1528" s="10">
        <f t="shared" si="180"/>
        <v>63427.15</v>
      </c>
      <c r="K1528" s="11">
        <f t="shared" si="181"/>
        <v>7503.43</v>
      </c>
      <c r="L1528" s="34"/>
    </row>
    <row r="1529" spans="1:12" customFormat="1" ht="31.5" x14ac:dyDescent="0.25">
      <c r="A1529" s="6" t="s">
        <v>556</v>
      </c>
      <c r="B1529" s="63" t="s">
        <v>3347</v>
      </c>
      <c r="C1529" s="7" t="s">
        <v>660</v>
      </c>
      <c r="D1529" s="7" t="s">
        <v>3325</v>
      </c>
      <c r="E1529" s="8" t="s">
        <v>3352</v>
      </c>
      <c r="F1529" s="47" t="s">
        <v>3327</v>
      </c>
      <c r="G1529" s="15">
        <v>9.1199999999999992</v>
      </c>
      <c r="H1529" s="10">
        <f t="shared" si="179"/>
        <v>12739.25</v>
      </c>
      <c r="I1529" s="11">
        <v>116181.93</v>
      </c>
      <c r="J1529" s="10">
        <f t="shared" si="180"/>
        <v>13365.26</v>
      </c>
      <c r="K1529" s="11">
        <f t="shared" si="181"/>
        <v>121891.17</v>
      </c>
      <c r="L1529" s="34"/>
    </row>
    <row r="1530" spans="1:12" customFormat="1" ht="31.5" x14ac:dyDescent="0.25">
      <c r="A1530" s="6" t="s">
        <v>3353</v>
      </c>
      <c r="B1530" s="63" t="s">
        <v>3347</v>
      </c>
      <c r="C1530" s="7" t="s">
        <v>663</v>
      </c>
      <c r="D1530" s="7" t="s">
        <v>791</v>
      </c>
      <c r="E1530" s="8" t="s">
        <v>3354</v>
      </c>
      <c r="F1530" s="47" t="s">
        <v>22</v>
      </c>
      <c r="G1530" s="15">
        <v>100.32</v>
      </c>
      <c r="H1530" s="10">
        <f t="shared" si="179"/>
        <v>1469.39</v>
      </c>
      <c r="I1530" s="11">
        <v>147409.01</v>
      </c>
      <c r="J1530" s="10">
        <f t="shared" si="180"/>
        <v>1541.6</v>
      </c>
      <c r="K1530" s="11">
        <f t="shared" si="181"/>
        <v>154653.31</v>
      </c>
      <c r="L1530" s="34"/>
    </row>
    <row r="1531" spans="1:12" customFormat="1" ht="47.25" x14ac:dyDescent="0.25">
      <c r="A1531" s="6" t="s">
        <v>3355</v>
      </c>
      <c r="B1531" s="63" t="s">
        <v>3347</v>
      </c>
      <c r="C1531" s="7" t="s">
        <v>14</v>
      </c>
      <c r="D1531" s="7" t="s">
        <v>3250</v>
      </c>
      <c r="E1531" s="8" t="s">
        <v>3251</v>
      </c>
      <c r="F1531" s="47" t="s">
        <v>1422</v>
      </c>
      <c r="G1531" s="9">
        <v>0.21754999999999999</v>
      </c>
      <c r="H1531" s="10">
        <f t="shared" si="179"/>
        <v>8609.52</v>
      </c>
      <c r="I1531" s="11">
        <v>1873</v>
      </c>
      <c r="J1531" s="10">
        <f t="shared" si="180"/>
        <v>9032.6</v>
      </c>
      <c r="K1531" s="11">
        <f t="shared" si="181"/>
        <v>1965.04</v>
      </c>
      <c r="L1531" s="34"/>
    </row>
    <row r="1532" spans="1:12" customFormat="1" ht="47.25" x14ac:dyDescent="0.25">
      <c r="A1532" s="6" t="s">
        <v>3356</v>
      </c>
      <c r="B1532" s="63" t="s">
        <v>3347</v>
      </c>
      <c r="C1532" s="7" t="s">
        <v>56</v>
      </c>
      <c r="D1532" s="7" t="s">
        <v>3357</v>
      </c>
      <c r="E1532" s="8" t="s">
        <v>3358</v>
      </c>
      <c r="F1532" s="47" t="s">
        <v>17</v>
      </c>
      <c r="G1532" s="12">
        <v>2.7046999999999999</v>
      </c>
      <c r="H1532" s="10">
        <f t="shared" si="179"/>
        <v>18639.169999999998</v>
      </c>
      <c r="I1532" s="11">
        <v>50413.37</v>
      </c>
      <c r="J1532" s="10">
        <f t="shared" si="180"/>
        <v>19555.11</v>
      </c>
      <c r="K1532" s="11">
        <f t="shared" si="181"/>
        <v>52890.71</v>
      </c>
      <c r="L1532" s="34"/>
    </row>
    <row r="1533" spans="1:12" customFormat="1" ht="47.25" x14ac:dyDescent="0.25">
      <c r="A1533" s="6" t="s">
        <v>3359</v>
      </c>
      <c r="B1533" s="63" t="s">
        <v>3347</v>
      </c>
      <c r="C1533" s="7" t="s">
        <v>76</v>
      </c>
      <c r="D1533" s="7" t="s">
        <v>1424</v>
      </c>
      <c r="E1533" s="8" t="s">
        <v>1425</v>
      </c>
      <c r="F1533" s="47" t="s">
        <v>1426</v>
      </c>
      <c r="G1533" s="15">
        <v>201.11</v>
      </c>
      <c r="H1533" s="10">
        <f t="shared" si="179"/>
        <v>1202.3599999999999</v>
      </c>
      <c r="I1533" s="11">
        <v>241807.18</v>
      </c>
      <c r="J1533" s="10">
        <f t="shared" si="180"/>
        <v>1261.44</v>
      </c>
      <c r="K1533" s="11">
        <f t="shared" si="181"/>
        <v>253688.2</v>
      </c>
      <c r="L1533" s="34"/>
    </row>
    <row r="1534" spans="1:12" customFormat="1" ht="31.5" x14ac:dyDescent="0.25">
      <c r="A1534" s="6" t="s">
        <v>3360</v>
      </c>
      <c r="B1534" s="63" t="s">
        <v>3347</v>
      </c>
      <c r="C1534" s="7" t="s">
        <v>102</v>
      </c>
      <c r="D1534" s="7" t="s">
        <v>3254</v>
      </c>
      <c r="E1534" s="8" t="s">
        <v>3255</v>
      </c>
      <c r="F1534" s="47" t="s">
        <v>1426</v>
      </c>
      <c r="G1534" s="15">
        <v>201.11</v>
      </c>
      <c r="H1534" s="10">
        <f t="shared" si="179"/>
        <v>51.7</v>
      </c>
      <c r="I1534" s="11">
        <v>10396.64</v>
      </c>
      <c r="J1534" s="10">
        <f t="shared" si="180"/>
        <v>54.24</v>
      </c>
      <c r="K1534" s="11">
        <f t="shared" si="181"/>
        <v>10908.21</v>
      </c>
      <c r="L1534" s="34"/>
    </row>
    <row r="1535" spans="1:12" customFormat="1" ht="15" customHeight="1" x14ac:dyDescent="0.25">
      <c r="A1535" s="4"/>
      <c r="B1535" s="64"/>
      <c r="C1535" s="268" t="s">
        <v>3361</v>
      </c>
      <c r="D1535" s="268"/>
      <c r="E1535" s="268"/>
      <c r="F1535" s="5"/>
      <c r="G1535" s="5"/>
      <c r="H1535" s="5"/>
      <c r="I1535" s="98"/>
      <c r="J1535" s="5"/>
      <c r="K1535" s="5"/>
      <c r="L1535" s="34"/>
    </row>
    <row r="1536" spans="1:12" customFormat="1" ht="47.25" x14ac:dyDescent="0.25">
      <c r="A1536" s="6" t="s">
        <v>3362</v>
      </c>
      <c r="B1536" s="63" t="s">
        <v>3347</v>
      </c>
      <c r="C1536" s="7" t="s">
        <v>121</v>
      </c>
      <c r="D1536" s="7" t="s">
        <v>3363</v>
      </c>
      <c r="E1536" s="8" t="s">
        <v>3364</v>
      </c>
      <c r="F1536" s="47" t="s">
        <v>3279</v>
      </c>
      <c r="G1536" s="14">
        <v>5.0000000000000001E-3</v>
      </c>
      <c r="H1536" s="10">
        <f t="shared" si="179"/>
        <v>384742</v>
      </c>
      <c r="I1536" s="11">
        <v>1923.71</v>
      </c>
      <c r="J1536" s="10">
        <f t="shared" si="180"/>
        <v>403648.38</v>
      </c>
      <c r="K1536" s="11">
        <f t="shared" si="181"/>
        <v>2018.24</v>
      </c>
      <c r="L1536" s="34"/>
    </row>
    <row r="1537" spans="1:12" customFormat="1" ht="63" x14ac:dyDescent="0.25">
      <c r="A1537" s="6" t="s">
        <v>3365</v>
      </c>
      <c r="B1537" s="63" t="s">
        <v>3347</v>
      </c>
      <c r="C1537" s="7" t="s">
        <v>123</v>
      </c>
      <c r="D1537" s="7" t="s">
        <v>3366</v>
      </c>
      <c r="E1537" s="8" t="s">
        <v>3367</v>
      </c>
      <c r="F1537" s="47" t="s">
        <v>448</v>
      </c>
      <c r="G1537" s="17">
        <v>1</v>
      </c>
      <c r="H1537" s="10">
        <f t="shared" si="179"/>
        <v>1417.78</v>
      </c>
      <c r="I1537" s="11">
        <v>1417.78</v>
      </c>
      <c r="J1537" s="10">
        <f t="shared" si="180"/>
        <v>1487.45</v>
      </c>
      <c r="K1537" s="11">
        <f t="shared" si="181"/>
        <v>1487.45</v>
      </c>
      <c r="L1537" s="34"/>
    </row>
    <row r="1538" spans="1:12" customFormat="1" ht="47.25" x14ac:dyDescent="0.25">
      <c r="A1538" s="6" t="s">
        <v>3368</v>
      </c>
      <c r="B1538" s="63" t="s">
        <v>3347</v>
      </c>
      <c r="C1538" s="7" t="s">
        <v>140</v>
      </c>
      <c r="D1538" s="7" t="s">
        <v>3363</v>
      </c>
      <c r="E1538" s="8" t="s">
        <v>3364</v>
      </c>
      <c r="F1538" s="47" t="s">
        <v>3279</v>
      </c>
      <c r="G1538" s="14">
        <v>0.114</v>
      </c>
      <c r="H1538" s="10">
        <f t="shared" si="179"/>
        <v>384690.44</v>
      </c>
      <c r="I1538" s="11">
        <v>43854.71</v>
      </c>
      <c r="J1538" s="10">
        <f t="shared" si="180"/>
        <v>403594.29</v>
      </c>
      <c r="K1538" s="11">
        <f t="shared" si="181"/>
        <v>46009.75</v>
      </c>
      <c r="L1538" s="34"/>
    </row>
    <row r="1539" spans="1:12" customFormat="1" ht="63" x14ac:dyDescent="0.25">
      <c r="A1539" s="6" t="s">
        <v>3369</v>
      </c>
      <c r="B1539" s="63" t="s">
        <v>3347</v>
      </c>
      <c r="C1539" s="7" t="s">
        <v>142</v>
      </c>
      <c r="D1539" s="7" t="s">
        <v>3366</v>
      </c>
      <c r="E1539" s="8" t="s">
        <v>3370</v>
      </c>
      <c r="F1539" s="47" t="s">
        <v>448</v>
      </c>
      <c r="G1539" s="15">
        <v>19.149999999999999</v>
      </c>
      <c r="H1539" s="10">
        <f t="shared" si="179"/>
        <v>1417.78</v>
      </c>
      <c r="I1539" s="11">
        <v>27150.46</v>
      </c>
      <c r="J1539" s="10">
        <f t="shared" si="180"/>
        <v>1487.45</v>
      </c>
      <c r="K1539" s="11">
        <f t="shared" si="181"/>
        <v>28484.67</v>
      </c>
      <c r="L1539" s="34"/>
    </row>
    <row r="1540" spans="1:12" customFormat="1" ht="31.5" x14ac:dyDescent="0.25">
      <c r="A1540" s="6" t="s">
        <v>3371</v>
      </c>
      <c r="B1540" s="63" t="s">
        <v>3347</v>
      </c>
      <c r="C1540" s="7" t="s">
        <v>159</v>
      </c>
      <c r="D1540" s="7" t="s">
        <v>3372</v>
      </c>
      <c r="E1540" s="8" t="s">
        <v>3373</v>
      </c>
      <c r="F1540" s="47" t="s">
        <v>3279</v>
      </c>
      <c r="G1540" s="14">
        <v>0.115</v>
      </c>
      <c r="H1540" s="10">
        <f t="shared" si="179"/>
        <v>628873.56999999995</v>
      </c>
      <c r="I1540" s="11">
        <v>72320.460000000006</v>
      </c>
      <c r="J1540" s="10">
        <f t="shared" si="180"/>
        <v>659776.67000000004</v>
      </c>
      <c r="K1540" s="11">
        <f t="shared" si="181"/>
        <v>75874.320000000007</v>
      </c>
      <c r="L1540" s="34"/>
    </row>
    <row r="1541" spans="1:12" customFormat="1" ht="63" x14ac:dyDescent="0.25">
      <c r="A1541" s="6" t="s">
        <v>3374</v>
      </c>
      <c r="B1541" s="63" t="s">
        <v>3347</v>
      </c>
      <c r="C1541" s="7" t="s">
        <v>161</v>
      </c>
      <c r="D1541" s="7" t="s">
        <v>3375</v>
      </c>
      <c r="E1541" s="8" t="s">
        <v>3376</v>
      </c>
      <c r="F1541" s="47" t="s">
        <v>448</v>
      </c>
      <c r="G1541" s="16">
        <v>19.3</v>
      </c>
      <c r="H1541" s="10">
        <f t="shared" si="179"/>
        <v>11404.57</v>
      </c>
      <c r="I1541" s="11">
        <v>220108.15</v>
      </c>
      <c r="J1541" s="10">
        <f t="shared" si="180"/>
        <v>11965</v>
      </c>
      <c r="K1541" s="11">
        <f t="shared" si="181"/>
        <v>230924.5</v>
      </c>
      <c r="L1541" s="34"/>
    </row>
    <row r="1542" spans="1:12" customFormat="1" ht="31.5" x14ac:dyDescent="0.25">
      <c r="A1542" s="6" t="s">
        <v>3377</v>
      </c>
      <c r="B1542" s="63" t="s">
        <v>3347</v>
      </c>
      <c r="C1542" s="7" t="s">
        <v>176</v>
      </c>
      <c r="D1542" s="7" t="s">
        <v>3378</v>
      </c>
      <c r="E1542" s="8" t="s">
        <v>3379</v>
      </c>
      <c r="F1542" s="47" t="s">
        <v>3279</v>
      </c>
      <c r="G1542" s="14">
        <v>0.14599999999999999</v>
      </c>
      <c r="H1542" s="10">
        <f t="shared" si="179"/>
        <v>664090.41</v>
      </c>
      <c r="I1542" s="11">
        <v>96957.2</v>
      </c>
      <c r="J1542" s="10">
        <f t="shared" si="180"/>
        <v>696724.08</v>
      </c>
      <c r="K1542" s="11">
        <f t="shared" si="181"/>
        <v>101721.72</v>
      </c>
      <c r="L1542" s="34"/>
    </row>
    <row r="1543" spans="1:12" customFormat="1" ht="63" x14ac:dyDescent="0.25">
      <c r="A1543" s="6" t="s">
        <v>3380</v>
      </c>
      <c r="B1543" s="63" t="s">
        <v>3347</v>
      </c>
      <c r="C1543" s="7" t="s">
        <v>178</v>
      </c>
      <c r="D1543" s="7" t="s">
        <v>3375</v>
      </c>
      <c r="E1543" s="8" t="s">
        <v>3376</v>
      </c>
      <c r="F1543" s="47" t="s">
        <v>448</v>
      </c>
      <c r="G1543" s="16">
        <v>24.7</v>
      </c>
      <c r="H1543" s="10">
        <f t="shared" si="179"/>
        <v>11404.57</v>
      </c>
      <c r="I1543" s="11">
        <v>281692.90000000002</v>
      </c>
      <c r="J1543" s="10">
        <f t="shared" si="180"/>
        <v>11965</v>
      </c>
      <c r="K1543" s="11">
        <f t="shared" si="181"/>
        <v>295535.5</v>
      </c>
      <c r="L1543" s="34"/>
    </row>
    <row r="1544" spans="1:12" customFormat="1" ht="15" customHeight="1" x14ac:dyDescent="0.25">
      <c r="A1544" s="4"/>
      <c r="B1544" s="64"/>
      <c r="C1544" s="265" t="s">
        <v>3381</v>
      </c>
      <c r="D1544" s="266"/>
      <c r="E1544" s="267"/>
      <c r="F1544" s="5"/>
      <c r="G1544" s="5"/>
      <c r="H1544" s="5"/>
      <c r="I1544" s="98"/>
      <c r="J1544" s="5"/>
      <c r="K1544" s="5"/>
      <c r="L1544" s="34"/>
    </row>
    <row r="1545" spans="1:12" customFormat="1" ht="47.25" x14ac:dyDescent="0.25">
      <c r="A1545" s="6" t="s">
        <v>3382</v>
      </c>
      <c r="B1545" s="63" t="s">
        <v>3347</v>
      </c>
      <c r="C1545" s="7" t="s">
        <v>191</v>
      </c>
      <c r="D1545" s="7" t="s">
        <v>1548</v>
      </c>
      <c r="E1545" s="8" t="s">
        <v>1549</v>
      </c>
      <c r="F1545" s="47" t="s">
        <v>1550</v>
      </c>
      <c r="G1545" s="17">
        <v>1</v>
      </c>
      <c r="H1545" s="10">
        <f t="shared" si="179"/>
        <v>14338.04</v>
      </c>
      <c r="I1545" s="11">
        <v>14338.04</v>
      </c>
      <c r="J1545" s="10">
        <f t="shared" si="180"/>
        <v>15042.62</v>
      </c>
      <c r="K1545" s="11">
        <f t="shared" si="181"/>
        <v>15042.62</v>
      </c>
      <c r="L1545" s="34"/>
    </row>
    <row r="1546" spans="1:12" customFormat="1" ht="63" x14ac:dyDescent="0.25">
      <c r="A1546" s="6" t="s">
        <v>3383</v>
      </c>
      <c r="B1546" s="63" t="s">
        <v>3347</v>
      </c>
      <c r="C1546" s="7" t="s">
        <v>193</v>
      </c>
      <c r="D1546" s="7" t="s">
        <v>1552</v>
      </c>
      <c r="E1546" s="8" t="s">
        <v>1553</v>
      </c>
      <c r="F1546" s="47" t="s">
        <v>1019</v>
      </c>
      <c r="G1546" s="17">
        <v>1</v>
      </c>
      <c r="H1546" s="10">
        <f t="shared" si="179"/>
        <v>13848.5</v>
      </c>
      <c r="I1546" s="11">
        <v>13848.5</v>
      </c>
      <c r="J1546" s="10">
        <f t="shared" si="180"/>
        <v>14529.02</v>
      </c>
      <c r="K1546" s="11">
        <f t="shared" si="181"/>
        <v>14529.02</v>
      </c>
      <c r="L1546" s="34"/>
    </row>
    <row r="1547" spans="1:12" s="74" customFormat="1" ht="31.5" x14ac:dyDescent="0.25">
      <c r="A1547" s="65" t="s">
        <v>3384</v>
      </c>
      <c r="B1547" s="66" t="s">
        <v>3347</v>
      </c>
      <c r="C1547" s="67" t="s">
        <v>195</v>
      </c>
      <c r="D1547" s="67" t="s">
        <v>1555</v>
      </c>
      <c r="E1547" s="68" t="s">
        <v>4522</v>
      </c>
      <c r="F1547" s="69" t="s">
        <v>448</v>
      </c>
      <c r="G1547" s="70">
        <v>1</v>
      </c>
      <c r="H1547" s="71">
        <f t="shared" si="179"/>
        <v>2958.63</v>
      </c>
      <c r="I1547" s="72">
        <v>2958.63</v>
      </c>
      <c r="J1547" s="71">
        <f>ROUND(H1547*N$17*O$17,2)</f>
        <v>3070.25</v>
      </c>
      <c r="K1547" s="72">
        <f t="shared" si="181"/>
        <v>3070.25</v>
      </c>
      <c r="L1547" s="73"/>
    </row>
    <row r="1548" spans="1:12" s="74" customFormat="1" ht="47.25" x14ac:dyDescent="0.25">
      <c r="A1548" s="65" t="s">
        <v>3385</v>
      </c>
      <c r="B1548" s="66" t="s">
        <v>3347</v>
      </c>
      <c r="C1548" s="67" t="s">
        <v>197</v>
      </c>
      <c r="D1548" s="67" t="s">
        <v>1560</v>
      </c>
      <c r="E1548" s="68" t="s">
        <v>4523</v>
      </c>
      <c r="F1548" s="69" t="s">
        <v>448</v>
      </c>
      <c r="G1548" s="70">
        <v>2</v>
      </c>
      <c r="H1548" s="71">
        <f t="shared" si="179"/>
        <v>299.14999999999998</v>
      </c>
      <c r="I1548" s="72">
        <v>598.29</v>
      </c>
      <c r="J1548" s="71">
        <f>ROUND(H1548*N$17*O$17,2)</f>
        <v>310.44</v>
      </c>
      <c r="K1548" s="72">
        <f t="shared" si="181"/>
        <v>620.88</v>
      </c>
      <c r="L1548" s="73"/>
    </row>
    <row r="1549" spans="1:12" customFormat="1" ht="31.5" x14ac:dyDescent="0.25">
      <c r="A1549" s="6" t="s">
        <v>3386</v>
      </c>
      <c r="B1549" s="63" t="s">
        <v>3347</v>
      </c>
      <c r="C1549" s="7" t="s">
        <v>206</v>
      </c>
      <c r="D1549" s="7" t="s">
        <v>1568</v>
      </c>
      <c r="E1549" s="8" t="s">
        <v>1569</v>
      </c>
      <c r="F1549" s="47" t="s">
        <v>448</v>
      </c>
      <c r="G1549" s="17">
        <v>2</v>
      </c>
      <c r="H1549" s="10">
        <f t="shared" si="179"/>
        <v>378.16</v>
      </c>
      <c r="I1549" s="11">
        <v>756.32</v>
      </c>
      <c r="J1549" s="10">
        <f t="shared" si="180"/>
        <v>396.74</v>
      </c>
      <c r="K1549" s="11">
        <f t="shared" si="181"/>
        <v>793.48</v>
      </c>
      <c r="L1549" s="34"/>
    </row>
    <row r="1550" spans="1:12" customFormat="1" ht="15.75" x14ac:dyDescent="0.25">
      <c r="A1550" s="6" t="s">
        <v>3387</v>
      </c>
      <c r="B1550" s="63" t="s">
        <v>3347</v>
      </c>
      <c r="C1550" s="7" t="s">
        <v>211</v>
      </c>
      <c r="D1550" s="7" t="s">
        <v>3388</v>
      </c>
      <c r="E1550" s="8" t="s">
        <v>3389</v>
      </c>
      <c r="F1550" s="47" t="s">
        <v>448</v>
      </c>
      <c r="G1550" s="17">
        <v>1</v>
      </c>
      <c r="H1550" s="10">
        <f t="shared" si="179"/>
        <v>3176.37</v>
      </c>
      <c r="I1550" s="11">
        <v>3176.37</v>
      </c>
      <c r="J1550" s="10">
        <f t="shared" si="180"/>
        <v>3332.46</v>
      </c>
      <c r="K1550" s="11">
        <f t="shared" si="181"/>
        <v>3332.46</v>
      </c>
      <c r="L1550" s="34"/>
    </row>
    <row r="1551" spans="1:12" s="74" customFormat="1" ht="15.75" x14ac:dyDescent="0.25">
      <c r="A1551" s="65" t="s">
        <v>3390</v>
      </c>
      <c r="B1551" s="66" t="s">
        <v>3347</v>
      </c>
      <c r="C1551" s="67" t="s">
        <v>216</v>
      </c>
      <c r="D1551" s="67" t="s">
        <v>3391</v>
      </c>
      <c r="E1551" s="68" t="s">
        <v>4643</v>
      </c>
      <c r="F1551" s="69" t="s">
        <v>448</v>
      </c>
      <c r="G1551" s="70">
        <v>1</v>
      </c>
      <c r="H1551" s="71">
        <f t="shared" si="179"/>
        <v>8852.81</v>
      </c>
      <c r="I1551" s="72">
        <v>8852.81</v>
      </c>
      <c r="J1551" s="71">
        <f>ROUND(H1551*N$17*O$17,2)</f>
        <v>9186.7900000000009</v>
      </c>
      <c r="K1551" s="72">
        <f t="shared" si="181"/>
        <v>9186.7900000000009</v>
      </c>
      <c r="L1551" s="73"/>
    </row>
    <row r="1552" spans="1:12" customFormat="1" ht="47.25" x14ac:dyDescent="0.25">
      <c r="A1552" s="6" t="s">
        <v>3392</v>
      </c>
      <c r="B1552" s="63" t="s">
        <v>3347</v>
      </c>
      <c r="C1552" s="7" t="s">
        <v>221</v>
      </c>
      <c r="D1552" s="7" t="s">
        <v>3393</v>
      </c>
      <c r="E1552" s="8" t="s">
        <v>3394</v>
      </c>
      <c r="F1552" s="47" t="s">
        <v>448</v>
      </c>
      <c r="G1552" s="17">
        <v>3</v>
      </c>
      <c r="H1552" s="10">
        <f t="shared" si="179"/>
        <v>5823</v>
      </c>
      <c r="I1552" s="11">
        <v>17468.990000000002</v>
      </c>
      <c r="J1552" s="10">
        <f t="shared" si="180"/>
        <v>6109.14</v>
      </c>
      <c r="K1552" s="11">
        <f t="shared" si="181"/>
        <v>18327.419999999998</v>
      </c>
      <c r="L1552" s="34"/>
    </row>
    <row r="1553" spans="1:12" customFormat="1" ht="47.25" x14ac:dyDescent="0.25">
      <c r="A1553" s="6" t="s">
        <v>3395</v>
      </c>
      <c r="B1553" s="63" t="s">
        <v>3347</v>
      </c>
      <c r="C1553" s="7" t="s">
        <v>232</v>
      </c>
      <c r="D1553" s="7" t="s">
        <v>3396</v>
      </c>
      <c r="E1553" s="8" t="s">
        <v>3397</v>
      </c>
      <c r="F1553" s="47" t="s">
        <v>448</v>
      </c>
      <c r="G1553" s="17">
        <v>2</v>
      </c>
      <c r="H1553" s="10">
        <f t="shared" si="179"/>
        <v>347.1</v>
      </c>
      <c r="I1553" s="11">
        <v>694.19</v>
      </c>
      <c r="J1553" s="10">
        <f t="shared" si="180"/>
        <v>364.16</v>
      </c>
      <c r="K1553" s="11">
        <f t="shared" si="181"/>
        <v>728.32</v>
      </c>
      <c r="L1553" s="34"/>
    </row>
    <row r="1554" spans="1:12" customFormat="1" ht="47.25" x14ac:dyDescent="0.25">
      <c r="A1554" s="6" t="s">
        <v>3398</v>
      </c>
      <c r="B1554" s="63" t="s">
        <v>3347</v>
      </c>
      <c r="C1554" s="7" t="s">
        <v>247</v>
      </c>
      <c r="D1554" s="7" t="s">
        <v>3399</v>
      </c>
      <c r="E1554" s="8" t="s">
        <v>3400</v>
      </c>
      <c r="F1554" s="47" t="s">
        <v>448</v>
      </c>
      <c r="G1554" s="17">
        <v>2</v>
      </c>
      <c r="H1554" s="10">
        <f t="shared" si="179"/>
        <v>2957.85</v>
      </c>
      <c r="I1554" s="11">
        <v>5915.69</v>
      </c>
      <c r="J1554" s="10">
        <f t="shared" si="180"/>
        <v>3103.2</v>
      </c>
      <c r="K1554" s="11">
        <f t="shared" si="181"/>
        <v>6206.4</v>
      </c>
      <c r="L1554" s="34"/>
    </row>
    <row r="1555" spans="1:12" customFormat="1" ht="47.25" x14ac:dyDescent="0.25">
      <c r="A1555" s="6" t="s">
        <v>3401</v>
      </c>
      <c r="B1555" s="63" t="s">
        <v>3347</v>
      </c>
      <c r="C1555" s="7" t="s">
        <v>258</v>
      </c>
      <c r="D1555" s="7" t="s">
        <v>3402</v>
      </c>
      <c r="E1555" s="8" t="s">
        <v>3403</v>
      </c>
      <c r="F1555" s="47" t="s">
        <v>448</v>
      </c>
      <c r="G1555" s="17">
        <v>2</v>
      </c>
      <c r="H1555" s="10">
        <f t="shared" si="179"/>
        <v>284.77999999999997</v>
      </c>
      <c r="I1555" s="11">
        <v>569.54999999999995</v>
      </c>
      <c r="J1555" s="10">
        <f t="shared" si="180"/>
        <v>298.77</v>
      </c>
      <c r="K1555" s="11">
        <f t="shared" si="181"/>
        <v>597.54</v>
      </c>
      <c r="L1555" s="34"/>
    </row>
    <row r="1556" spans="1:12" customFormat="1" ht="47.25" x14ac:dyDescent="0.25">
      <c r="A1556" s="6" t="s">
        <v>3404</v>
      </c>
      <c r="B1556" s="63" t="s">
        <v>3347</v>
      </c>
      <c r="C1556" s="7" t="s">
        <v>269</v>
      </c>
      <c r="D1556" s="7" t="s">
        <v>3405</v>
      </c>
      <c r="E1556" s="8" t="s">
        <v>3406</v>
      </c>
      <c r="F1556" s="47" t="s">
        <v>448</v>
      </c>
      <c r="G1556" s="17">
        <v>8</v>
      </c>
      <c r="H1556" s="10">
        <f t="shared" si="179"/>
        <v>571.62</v>
      </c>
      <c r="I1556" s="11">
        <v>4572.92</v>
      </c>
      <c r="J1556" s="10">
        <f t="shared" si="180"/>
        <v>599.71</v>
      </c>
      <c r="K1556" s="11">
        <f t="shared" si="181"/>
        <v>4797.68</v>
      </c>
      <c r="L1556" s="34"/>
    </row>
    <row r="1557" spans="1:12" customFormat="1" ht="47.25" x14ac:dyDescent="0.25">
      <c r="A1557" s="6" t="s">
        <v>3407</v>
      </c>
      <c r="B1557" s="63" t="s">
        <v>3347</v>
      </c>
      <c r="C1557" s="7" t="s">
        <v>282</v>
      </c>
      <c r="D1557" s="7" t="s">
        <v>3408</v>
      </c>
      <c r="E1557" s="8" t="s">
        <v>3409</v>
      </c>
      <c r="F1557" s="47" t="s">
        <v>448</v>
      </c>
      <c r="G1557" s="17">
        <v>2</v>
      </c>
      <c r="H1557" s="10">
        <f t="shared" si="179"/>
        <v>236.71</v>
      </c>
      <c r="I1557" s="11">
        <v>473.41</v>
      </c>
      <c r="J1557" s="10">
        <f t="shared" si="180"/>
        <v>248.34</v>
      </c>
      <c r="K1557" s="11">
        <f t="shared" si="181"/>
        <v>496.68</v>
      </c>
      <c r="L1557" s="34"/>
    </row>
    <row r="1558" spans="1:12" customFormat="1" ht="15" customHeight="1" x14ac:dyDescent="0.25">
      <c r="A1558" s="4"/>
      <c r="B1558" s="64"/>
      <c r="C1558" s="265" t="s">
        <v>3410</v>
      </c>
      <c r="D1558" s="266"/>
      <c r="E1558" s="267"/>
      <c r="F1558" s="5"/>
      <c r="G1558" s="5"/>
      <c r="H1558" s="5"/>
      <c r="I1558" s="98"/>
      <c r="J1558" s="5"/>
      <c r="K1558" s="5"/>
      <c r="L1558" s="34"/>
    </row>
    <row r="1559" spans="1:12" customFormat="1" ht="31.5" x14ac:dyDescent="0.25">
      <c r="A1559" s="6" t="s">
        <v>3411</v>
      </c>
      <c r="B1559" s="63" t="s">
        <v>3347</v>
      </c>
      <c r="C1559" s="7" t="s">
        <v>301</v>
      </c>
      <c r="D1559" s="7" t="s">
        <v>3412</v>
      </c>
      <c r="E1559" s="8" t="s">
        <v>3413</v>
      </c>
      <c r="F1559" s="47" t="s">
        <v>29</v>
      </c>
      <c r="G1559" s="12">
        <v>1.5E-3</v>
      </c>
      <c r="H1559" s="10">
        <f t="shared" si="179"/>
        <v>979480</v>
      </c>
      <c r="I1559" s="11">
        <v>1469.22</v>
      </c>
      <c r="J1559" s="10">
        <f t="shared" si="180"/>
        <v>1027612.05</v>
      </c>
      <c r="K1559" s="11">
        <f t="shared" si="181"/>
        <v>1541.42</v>
      </c>
      <c r="L1559" s="34"/>
    </row>
    <row r="1560" spans="1:12" customFormat="1" ht="47.25" x14ac:dyDescent="0.25">
      <c r="A1560" s="6" t="s">
        <v>3414</v>
      </c>
      <c r="B1560" s="63" t="s">
        <v>3347</v>
      </c>
      <c r="C1560" s="7" t="s">
        <v>302</v>
      </c>
      <c r="D1560" s="7" t="s">
        <v>3415</v>
      </c>
      <c r="E1560" s="8" t="s">
        <v>3416</v>
      </c>
      <c r="F1560" s="47" t="s">
        <v>448</v>
      </c>
      <c r="G1560" s="17">
        <v>1</v>
      </c>
      <c r="H1560" s="10">
        <f t="shared" si="179"/>
        <v>2171.84</v>
      </c>
      <c r="I1560" s="11">
        <v>2171.84</v>
      </c>
      <c r="J1560" s="10">
        <f t="shared" si="180"/>
        <v>2278.5700000000002</v>
      </c>
      <c r="K1560" s="11">
        <f t="shared" si="181"/>
        <v>2278.5700000000002</v>
      </c>
      <c r="L1560" s="34"/>
    </row>
    <row r="1561" spans="1:12" customFormat="1" ht="47.25" x14ac:dyDescent="0.25">
      <c r="A1561" s="6" t="s">
        <v>3417</v>
      </c>
      <c r="B1561" s="63" t="s">
        <v>3347</v>
      </c>
      <c r="C1561" s="7" t="s">
        <v>305</v>
      </c>
      <c r="D1561" s="7" t="s">
        <v>3418</v>
      </c>
      <c r="E1561" s="8" t="s">
        <v>3419</v>
      </c>
      <c r="F1561" s="47" t="s">
        <v>1516</v>
      </c>
      <c r="G1561" s="16">
        <v>0.9</v>
      </c>
      <c r="H1561" s="10">
        <f t="shared" si="179"/>
        <v>13328.1</v>
      </c>
      <c r="I1561" s="11">
        <v>11995.29</v>
      </c>
      <c r="J1561" s="10">
        <f t="shared" si="180"/>
        <v>13983.05</v>
      </c>
      <c r="K1561" s="11">
        <f t="shared" si="181"/>
        <v>12584.75</v>
      </c>
      <c r="L1561" s="34"/>
    </row>
    <row r="1562" spans="1:12" customFormat="1" ht="31.5" x14ac:dyDescent="0.25">
      <c r="A1562" s="6" t="s">
        <v>3420</v>
      </c>
      <c r="B1562" s="63" t="s">
        <v>3347</v>
      </c>
      <c r="C1562" s="7" t="s">
        <v>309</v>
      </c>
      <c r="D1562" s="7" t="s">
        <v>3421</v>
      </c>
      <c r="E1562" s="8" t="s">
        <v>3422</v>
      </c>
      <c r="F1562" s="47" t="s">
        <v>448</v>
      </c>
      <c r="G1562" s="17">
        <v>1</v>
      </c>
      <c r="H1562" s="10">
        <f t="shared" si="179"/>
        <v>7279.21</v>
      </c>
      <c r="I1562" s="11">
        <v>7279.21</v>
      </c>
      <c r="J1562" s="10">
        <f t="shared" si="180"/>
        <v>7636.91</v>
      </c>
      <c r="K1562" s="11">
        <f t="shared" si="181"/>
        <v>7636.91</v>
      </c>
      <c r="L1562" s="34"/>
    </row>
    <row r="1563" spans="1:12" customFormat="1" ht="31.5" x14ac:dyDescent="0.25">
      <c r="A1563" s="6" t="s">
        <v>3423</v>
      </c>
      <c r="B1563" s="63" t="s">
        <v>3347</v>
      </c>
      <c r="C1563" s="7" t="s">
        <v>312</v>
      </c>
      <c r="D1563" s="7" t="s">
        <v>3424</v>
      </c>
      <c r="E1563" s="8" t="s">
        <v>3425</v>
      </c>
      <c r="F1563" s="47" t="s">
        <v>448</v>
      </c>
      <c r="G1563" s="17">
        <v>3</v>
      </c>
      <c r="H1563" s="10">
        <f t="shared" si="179"/>
        <v>9785.86</v>
      </c>
      <c r="I1563" s="11">
        <v>29357.59</v>
      </c>
      <c r="J1563" s="10">
        <f t="shared" si="180"/>
        <v>10266.74</v>
      </c>
      <c r="K1563" s="11">
        <f t="shared" si="181"/>
        <v>30800.22</v>
      </c>
      <c r="L1563" s="34"/>
    </row>
    <row r="1564" spans="1:12" customFormat="1" ht="31.5" x14ac:dyDescent="0.25">
      <c r="A1564" s="6" t="s">
        <v>3426</v>
      </c>
      <c r="B1564" s="63" t="s">
        <v>3347</v>
      </c>
      <c r="C1564" s="7" t="s">
        <v>315</v>
      </c>
      <c r="D1564" s="7" t="s">
        <v>3427</v>
      </c>
      <c r="E1564" s="8" t="s">
        <v>3428</v>
      </c>
      <c r="F1564" s="47" t="s">
        <v>448</v>
      </c>
      <c r="G1564" s="17">
        <v>1</v>
      </c>
      <c r="H1564" s="10">
        <f t="shared" si="179"/>
        <v>9185.15</v>
      </c>
      <c r="I1564" s="11">
        <v>9185.15</v>
      </c>
      <c r="J1564" s="10">
        <f t="shared" si="180"/>
        <v>9636.51</v>
      </c>
      <c r="K1564" s="11">
        <f t="shared" si="181"/>
        <v>9636.51</v>
      </c>
      <c r="L1564" s="34"/>
    </row>
    <row r="1565" spans="1:12" customFormat="1" ht="31.5" x14ac:dyDescent="0.25">
      <c r="A1565" s="6" t="s">
        <v>3429</v>
      </c>
      <c r="B1565" s="63" t="s">
        <v>3347</v>
      </c>
      <c r="C1565" s="7" t="s">
        <v>319</v>
      </c>
      <c r="D1565" s="7" t="s">
        <v>3430</v>
      </c>
      <c r="E1565" s="8" t="s">
        <v>3431</v>
      </c>
      <c r="F1565" s="47" t="s">
        <v>448</v>
      </c>
      <c r="G1565" s="17">
        <v>4</v>
      </c>
      <c r="H1565" s="10">
        <f t="shared" si="179"/>
        <v>1352.12</v>
      </c>
      <c r="I1565" s="11">
        <v>5408.47</v>
      </c>
      <c r="J1565" s="10">
        <f t="shared" si="180"/>
        <v>1418.56</v>
      </c>
      <c r="K1565" s="11">
        <f t="shared" si="181"/>
        <v>5674.24</v>
      </c>
      <c r="L1565" s="34"/>
    </row>
    <row r="1566" spans="1:12" customFormat="1" ht="15.75" x14ac:dyDescent="0.25">
      <c r="A1566" s="4"/>
      <c r="B1566" s="64"/>
      <c r="C1566" s="265" t="s">
        <v>3432</v>
      </c>
      <c r="D1566" s="266"/>
      <c r="E1566" s="267"/>
      <c r="F1566" s="5"/>
      <c r="G1566" s="5"/>
      <c r="H1566" s="5"/>
      <c r="I1566" s="98"/>
      <c r="J1566" s="5"/>
      <c r="K1566" s="5"/>
      <c r="L1566" s="34"/>
    </row>
    <row r="1567" spans="1:12" customFormat="1" ht="31.5" x14ac:dyDescent="0.25">
      <c r="A1567" s="6" t="s">
        <v>3433</v>
      </c>
      <c r="B1567" s="63" t="s">
        <v>3347</v>
      </c>
      <c r="C1567" s="7" t="s">
        <v>324</v>
      </c>
      <c r="D1567" s="7" t="s">
        <v>3434</v>
      </c>
      <c r="E1567" s="8" t="s">
        <v>3435</v>
      </c>
      <c r="F1567" s="47" t="s">
        <v>448</v>
      </c>
      <c r="G1567" s="17">
        <v>2</v>
      </c>
      <c r="H1567" s="10">
        <f t="shared" si="179"/>
        <v>1398.77</v>
      </c>
      <c r="I1567" s="11">
        <v>2797.54</v>
      </c>
      <c r="J1567" s="10">
        <f t="shared" si="180"/>
        <v>1467.51</v>
      </c>
      <c r="K1567" s="11">
        <f t="shared" si="181"/>
        <v>2935.02</v>
      </c>
      <c r="L1567" s="34"/>
    </row>
    <row r="1568" spans="1:12" customFormat="1" ht="47.25" x14ac:dyDescent="0.25">
      <c r="A1568" s="6" t="s">
        <v>3436</v>
      </c>
      <c r="B1568" s="63" t="s">
        <v>3347</v>
      </c>
      <c r="C1568" s="7" t="s">
        <v>328</v>
      </c>
      <c r="D1568" s="7" t="s">
        <v>3437</v>
      </c>
      <c r="E1568" s="8" t="s">
        <v>3438</v>
      </c>
      <c r="F1568" s="47" t="s">
        <v>448</v>
      </c>
      <c r="G1568" s="17">
        <v>2</v>
      </c>
      <c r="H1568" s="10">
        <f t="shared" si="179"/>
        <v>297.56</v>
      </c>
      <c r="I1568" s="11">
        <v>595.11</v>
      </c>
      <c r="J1568" s="10">
        <f t="shared" si="180"/>
        <v>312.18</v>
      </c>
      <c r="K1568" s="11">
        <f t="shared" si="181"/>
        <v>624.36</v>
      </c>
      <c r="L1568" s="34"/>
    </row>
    <row r="1569" spans="1:12" customFormat="1" ht="47.25" x14ac:dyDescent="0.25">
      <c r="A1569" s="6" t="s">
        <v>3439</v>
      </c>
      <c r="B1569" s="63" t="s">
        <v>3347</v>
      </c>
      <c r="C1569" s="7" t="s">
        <v>343</v>
      </c>
      <c r="D1569" s="7" t="s">
        <v>3440</v>
      </c>
      <c r="E1569" s="8" t="s">
        <v>3441</v>
      </c>
      <c r="F1569" s="47" t="s">
        <v>448</v>
      </c>
      <c r="G1569" s="17">
        <v>2</v>
      </c>
      <c r="H1569" s="10">
        <f t="shared" si="179"/>
        <v>1986.55</v>
      </c>
      <c r="I1569" s="11">
        <v>3973.09</v>
      </c>
      <c r="J1569" s="10">
        <f t="shared" si="180"/>
        <v>2084.17</v>
      </c>
      <c r="K1569" s="11">
        <f t="shared" si="181"/>
        <v>4168.34</v>
      </c>
      <c r="L1569" s="34"/>
    </row>
    <row r="1570" spans="1:12" customFormat="1" ht="63" x14ac:dyDescent="0.25">
      <c r="A1570" s="6" t="s">
        <v>3442</v>
      </c>
      <c r="B1570" s="63" t="s">
        <v>3347</v>
      </c>
      <c r="C1570" s="7" t="s">
        <v>345</v>
      </c>
      <c r="D1570" s="7" t="s">
        <v>3443</v>
      </c>
      <c r="E1570" s="8" t="s">
        <v>3444</v>
      </c>
      <c r="F1570" s="47" t="s">
        <v>448</v>
      </c>
      <c r="G1570" s="17">
        <v>2</v>
      </c>
      <c r="H1570" s="10">
        <f t="shared" si="179"/>
        <v>424.46</v>
      </c>
      <c r="I1570" s="11">
        <v>848.92</v>
      </c>
      <c r="J1570" s="10">
        <f t="shared" si="180"/>
        <v>445.32</v>
      </c>
      <c r="K1570" s="11">
        <f t="shared" si="181"/>
        <v>890.64</v>
      </c>
      <c r="L1570" s="34"/>
    </row>
    <row r="1571" spans="1:12" customFormat="1" ht="31.5" x14ac:dyDescent="0.25">
      <c r="A1571" s="6" t="s">
        <v>3445</v>
      </c>
      <c r="B1571" s="63" t="s">
        <v>3347</v>
      </c>
      <c r="C1571" s="7" t="s">
        <v>358</v>
      </c>
      <c r="D1571" s="7" t="s">
        <v>3446</v>
      </c>
      <c r="E1571" s="8" t="s">
        <v>3447</v>
      </c>
      <c r="F1571" s="47" t="s">
        <v>448</v>
      </c>
      <c r="G1571" s="17">
        <v>19</v>
      </c>
      <c r="H1571" s="10">
        <f t="shared" si="179"/>
        <v>2392.4899999999998</v>
      </c>
      <c r="I1571" s="11">
        <v>45457.34</v>
      </c>
      <c r="J1571" s="10">
        <f t="shared" si="180"/>
        <v>2510.06</v>
      </c>
      <c r="K1571" s="11">
        <f t="shared" si="181"/>
        <v>47691.14</v>
      </c>
      <c r="L1571" s="34"/>
    </row>
    <row r="1572" spans="1:12" customFormat="1" ht="47.25" x14ac:dyDescent="0.25">
      <c r="A1572" s="6" t="s">
        <v>3448</v>
      </c>
      <c r="B1572" s="63" t="s">
        <v>3347</v>
      </c>
      <c r="C1572" s="7" t="s">
        <v>360</v>
      </c>
      <c r="D1572" s="7" t="s">
        <v>3405</v>
      </c>
      <c r="E1572" s="8" t="s">
        <v>3406</v>
      </c>
      <c r="F1572" s="47" t="s">
        <v>448</v>
      </c>
      <c r="G1572" s="17">
        <v>19</v>
      </c>
      <c r="H1572" s="10">
        <f t="shared" si="179"/>
        <v>571.61</v>
      </c>
      <c r="I1572" s="11">
        <v>10860.68</v>
      </c>
      <c r="J1572" s="10">
        <f t="shared" si="180"/>
        <v>599.70000000000005</v>
      </c>
      <c r="K1572" s="11">
        <f t="shared" si="181"/>
        <v>11394.3</v>
      </c>
      <c r="L1572" s="34"/>
    </row>
    <row r="1573" spans="1:12" customFormat="1" ht="31.5" x14ac:dyDescent="0.25">
      <c r="A1573" s="6" t="s">
        <v>3449</v>
      </c>
      <c r="B1573" s="63" t="s">
        <v>3347</v>
      </c>
      <c r="C1573" s="7" t="s">
        <v>376</v>
      </c>
      <c r="D1573" s="7" t="s">
        <v>3450</v>
      </c>
      <c r="E1573" s="8" t="s">
        <v>3451</v>
      </c>
      <c r="F1573" s="47" t="s">
        <v>448</v>
      </c>
      <c r="G1573" s="17">
        <v>15</v>
      </c>
      <c r="H1573" s="10">
        <f t="shared" si="179"/>
        <v>7116.67</v>
      </c>
      <c r="I1573" s="11">
        <v>106750</v>
      </c>
      <c r="J1573" s="10">
        <f t="shared" si="180"/>
        <v>7466.39</v>
      </c>
      <c r="K1573" s="11">
        <f t="shared" si="181"/>
        <v>111995.85</v>
      </c>
      <c r="L1573" s="34"/>
    </row>
    <row r="1574" spans="1:12" customFormat="1" ht="47.25" x14ac:dyDescent="0.25">
      <c r="A1574" s="6" t="s">
        <v>3452</v>
      </c>
      <c r="B1574" s="63" t="s">
        <v>3347</v>
      </c>
      <c r="C1574" s="7" t="s">
        <v>380</v>
      </c>
      <c r="D1574" s="7" t="s">
        <v>3453</v>
      </c>
      <c r="E1574" s="8" t="s">
        <v>3454</v>
      </c>
      <c r="F1574" s="47" t="s">
        <v>448</v>
      </c>
      <c r="G1574" s="17">
        <v>15</v>
      </c>
      <c r="H1574" s="10">
        <f t="shared" si="179"/>
        <v>2440.4</v>
      </c>
      <c r="I1574" s="11">
        <v>36605.94</v>
      </c>
      <c r="J1574" s="10">
        <f t="shared" si="180"/>
        <v>2560.3200000000002</v>
      </c>
      <c r="K1574" s="11">
        <f t="shared" si="181"/>
        <v>38404.800000000003</v>
      </c>
      <c r="L1574" s="34"/>
    </row>
    <row r="1575" spans="1:12" customFormat="1" ht="31.5" x14ac:dyDescent="0.25">
      <c r="A1575" s="6" t="s">
        <v>3455</v>
      </c>
      <c r="B1575" s="63" t="s">
        <v>3347</v>
      </c>
      <c r="C1575" s="7" t="s">
        <v>385</v>
      </c>
      <c r="D1575" s="7" t="s">
        <v>3456</v>
      </c>
      <c r="E1575" s="8" t="s">
        <v>3457</v>
      </c>
      <c r="F1575" s="47" t="s">
        <v>448</v>
      </c>
      <c r="G1575" s="17">
        <v>6</v>
      </c>
      <c r="H1575" s="10">
        <f t="shared" si="179"/>
        <v>10051.780000000001</v>
      </c>
      <c r="I1575" s="11">
        <v>60310.68</v>
      </c>
      <c r="J1575" s="10">
        <f t="shared" si="180"/>
        <v>10545.73</v>
      </c>
      <c r="K1575" s="11">
        <f t="shared" si="181"/>
        <v>63274.38</v>
      </c>
      <c r="L1575" s="34"/>
    </row>
    <row r="1576" spans="1:12" customFormat="1" ht="47.25" x14ac:dyDescent="0.25">
      <c r="A1576" s="6" t="s">
        <v>3458</v>
      </c>
      <c r="B1576" s="63" t="s">
        <v>3347</v>
      </c>
      <c r="C1576" s="7" t="s">
        <v>387</v>
      </c>
      <c r="D1576" s="7" t="s">
        <v>3459</v>
      </c>
      <c r="E1576" s="8" t="s">
        <v>3460</v>
      </c>
      <c r="F1576" s="47" t="s">
        <v>448</v>
      </c>
      <c r="G1576" s="17">
        <v>6</v>
      </c>
      <c r="H1576" s="10">
        <f t="shared" si="179"/>
        <v>2841.17</v>
      </c>
      <c r="I1576" s="11">
        <v>17046.990000000002</v>
      </c>
      <c r="J1576" s="10">
        <f t="shared" si="180"/>
        <v>2980.79</v>
      </c>
      <c r="K1576" s="11">
        <f t="shared" si="181"/>
        <v>17884.740000000002</v>
      </c>
      <c r="L1576" s="34"/>
    </row>
    <row r="1577" spans="1:12" customFormat="1" ht="63" x14ac:dyDescent="0.25">
      <c r="A1577" s="6" t="s">
        <v>3461</v>
      </c>
      <c r="B1577" s="63" t="s">
        <v>3347</v>
      </c>
      <c r="C1577" s="7" t="s">
        <v>406</v>
      </c>
      <c r="D1577" s="7" t="s">
        <v>3462</v>
      </c>
      <c r="E1577" s="8" t="s">
        <v>3463</v>
      </c>
      <c r="F1577" s="47" t="s">
        <v>448</v>
      </c>
      <c r="G1577" s="17">
        <v>11</v>
      </c>
      <c r="H1577" s="10">
        <f t="shared" si="179"/>
        <v>608.77</v>
      </c>
      <c r="I1577" s="11">
        <v>6696.49</v>
      </c>
      <c r="J1577" s="10">
        <f t="shared" si="180"/>
        <v>638.69000000000005</v>
      </c>
      <c r="K1577" s="11">
        <f t="shared" si="181"/>
        <v>7025.59</v>
      </c>
      <c r="L1577" s="34"/>
    </row>
    <row r="1578" spans="1:12" customFormat="1" ht="47.25" x14ac:dyDescent="0.25">
      <c r="A1578" s="6" t="s">
        <v>3464</v>
      </c>
      <c r="B1578" s="63" t="s">
        <v>3347</v>
      </c>
      <c r="C1578" s="7" t="s">
        <v>417</v>
      </c>
      <c r="D1578" s="7" t="s">
        <v>3465</v>
      </c>
      <c r="E1578" s="8" t="s">
        <v>3466</v>
      </c>
      <c r="F1578" s="47" t="s">
        <v>448</v>
      </c>
      <c r="G1578" s="17">
        <v>8</v>
      </c>
      <c r="H1578" s="10">
        <f t="shared" si="179"/>
        <v>1858.26</v>
      </c>
      <c r="I1578" s="11">
        <v>14866.11</v>
      </c>
      <c r="J1578" s="10">
        <f t="shared" si="180"/>
        <v>1949.58</v>
      </c>
      <c r="K1578" s="11">
        <f t="shared" si="181"/>
        <v>15596.64</v>
      </c>
      <c r="L1578" s="34"/>
    </row>
    <row r="1579" spans="1:12" customFormat="1" ht="63" x14ac:dyDescent="0.25">
      <c r="A1579" s="6" t="s">
        <v>3467</v>
      </c>
      <c r="B1579" s="63" t="s">
        <v>3347</v>
      </c>
      <c r="C1579" s="7" t="s">
        <v>428</v>
      </c>
      <c r="D1579" s="7" t="s">
        <v>3468</v>
      </c>
      <c r="E1579" s="8" t="s">
        <v>3469</v>
      </c>
      <c r="F1579" s="47" t="s">
        <v>448</v>
      </c>
      <c r="G1579" s="17">
        <v>1</v>
      </c>
      <c r="H1579" s="10">
        <f t="shared" si="179"/>
        <v>2226.4</v>
      </c>
      <c r="I1579" s="11">
        <v>2226.4</v>
      </c>
      <c r="J1579" s="10">
        <f t="shared" si="180"/>
        <v>2335.81</v>
      </c>
      <c r="K1579" s="11">
        <f t="shared" si="181"/>
        <v>2335.81</v>
      </c>
      <c r="L1579" s="34"/>
    </row>
    <row r="1580" spans="1:12" customFormat="1" ht="31.5" x14ac:dyDescent="0.25">
      <c r="A1580" s="6" t="s">
        <v>3470</v>
      </c>
      <c r="B1580" s="63" t="s">
        <v>3347</v>
      </c>
      <c r="C1580" s="7" t="s">
        <v>440</v>
      </c>
      <c r="D1580" s="7" t="s">
        <v>3471</v>
      </c>
      <c r="E1580" s="8" t="s">
        <v>3472</v>
      </c>
      <c r="F1580" s="47" t="s">
        <v>448</v>
      </c>
      <c r="G1580" s="17">
        <v>3</v>
      </c>
      <c r="H1580" s="10">
        <f t="shared" si="179"/>
        <v>24492.48</v>
      </c>
      <c r="I1580" s="11">
        <v>73477.429999999993</v>
      </c>
      <c r="J1580" s="10">
        <f t="shared" si="180"/>
        <v>25696.05</v>
      </c>
      <c r="K1580" s="11">
        <f t="shared" si="181"/>
        <v>77088.149999999994</v>
      </c>
      <c r="L1580" s="34"/>
    </row>
    <row r="1581" spans="1:12" customFormat="1" ht="63" x14ac:dyDescent="0.25">
      <c r="A1581" s="6" t="s">
        <v>3473</v>
      </c>
      <c r="B1581" s="63" t="s">
        <v>3347</v>
      </c>
      <c r="C1581" s="7" t="s">
        <v>450</v>
      </c>
      <c r="D1581" s="7" t="s">
        <v>3474</v>
      </c>
      <c r="E1581" s="8" t="s">
        <v>3475</v>
      </c>
      <c r="F1581" s="47" t="s">
        <v>448</v>
      </c>
      <c r="G1581" s="17">
        <v>1</v>
      </c>
      <c r="H1581" s="10">
        <f t="shared" si="179"/>
        <v>36793.980000000003</v>
      </c>
      <c r="I1581" s="11">
        <v>36793.980000000003</v>
      </c>
      <c r="J1581" s="10">
        <f t="shared" si="180"/>
        <v>38602.050000000003</v>
      </c>
      <c r="K1581" s="11">
        <f t="shared" si="181"/>
        <v>38602.050000000003</v>
      </c>
      <c r="L1581" s="34"/>
    </row>
    <row r="1582" spans="1:12" customFormat="1" ht="63" x14ac:dyDescent="0.25">
      <c r="A1582" s="6" t="s">
        <v>3476</v>
      </c>
      <c r="B1582" s="63" t="s">
        <v>3347</v>
      </c>
      <c r="C1582" s="7" t="s">
        <v>461</v>
      </c>
      <c r="D1582" s="7" t="s">
        <v>3477</v>
      </c>
      <c r="E1582" s="8" t="s">
        <v>3478</v>
      </c>
      <c r="F1582" s="47" t="s">
        <v>448</v>
      </c>
      <c r="G1582" s="17">
        <v>2</v>
      </c>
      <c r="H1582" s="10">
        <f t="shared" si="179"/>
        <v>23373.29</v>
      </c>
      <c r="I1582" s="11">
        <v>46746.57</v>
      </c>
      <c r="J1582" s="10">
        <f t="shared" si="180"/>
        <v>24521.86</v>
      </c>
      <c r="K1582" s="11">
        <f t="shared" si="181"/>
        <v>49043.72</v>
      </c>
      <c r="L1582" s="34"/>
    </row>
    <row r="1583" spans="1:12" customFormat="1" ht="31.5" x14ac:dyDescent="0.25">
      <c r="A1583" s="6" t="s">
        <v>3479</v>
      </c>
      <c r="B1583" s="63" t="s">
        <v>3347</v>
      </c>
      <c r="C1583" s="7" t="s">
        <v>472</v>
      </c>
      <c r="D1583" s="7" t="s">
        <v>3480</v>
      </c>
      <c r="E1583" s="8" t="s">
        <v>3481</v>
      </c>
      <c r="F1583" s="47" t="s">
        <v>448</v>
      </c>
      <c r="G1583" s="17">
        <v>2</v>
      </c>
      <c r="H1583" s="10">
        <f t="shared" si="179"/>
        <v>1449.79</v>
      </c>
      <c r="I1583" s="11">
        <v>2899.57</v>
      </c>
      <c r="J1583" s="10">
        <f t="shared" si="180"/>
        <v>1521.03</v>
      </c>
      <c r="K1583" s="11">
        <f t="shared" si="181"/>
        <v>3042.06</v>
      </c>
      <c r="L1583" s="34"/>
    </row>
    <row r="1584" spans="1:12" customFormat="1" ht="47.25" x14ac:dyDescent="0.25">
      <c r="A1584" s="6" t="s">
        <v>3482</v>
      </c>
      <c r="B1584" s="63" t="s">
        <v>3347</v>
      </c>
      <c r="C1584" s="7" t="s">
        <v>476</v>
      </c>
      <c r="D1584" s="7" t="s">
        <v>3483</v>
      </c>
      <c r="E1584" s="8" t="s">
        <v>3484</v>
      </c>
      <c r="F1584" s="47" t="s">
        <v>448</v>
      </c>
      <c r="G1584" s="17">
        <v>2</v>
      </c>
      <c r="H1584" s="10">
        <f t="shared" si="179"/>
        <v>2761.64</v>
      </c>
      <c r="I1584" s="11">
        <v>5523.28</v>
      </c>
      <c r="J1584" s="10">
        <f t="shared" si="180"/>
        <v>2897.35</v>
      </c>
      <c r="K1584" s="11">
        <f t="shared" si="181"/>
        <v>5794.7</v>
      </c>
      <c r="L1584" s="34"/>
    </row>
    <row r="1585" spans="1:12" customFormat="1" ht="47.25" x14ac:dyDescent="0.25">
      <c r="A1585" s="6" t="s">
        <v>3485</v>
      </c>
      <c r="B1585" s="63" t="s">
        <v>3347</v>
      </c>
      <c r="C1585" s="7" t="s">
        <v>479</v>
      </c>
      <c r="D1585" s="7" t="s">
        <v>3486</v>
      </c>
      <c r="E1585" s="8" t="s">
        <v>3487</v>
      </c>
      <c r="F1585" s="47" t="s">
        <v>448</v>
      </c>
      <c r="G1585" s="17">
        <v>1</v>
      </c>
      <c r="H1585" s="10">
        <f t="shared" si="179"/>
        <v>2461.16</v>
      </c>
      <c r="I1585" s="11">
        <v>2461.16</v>
      </c>
      <c r="J1585" s="10">
        <f t="shared" si="180"/>
        <v>2582.1</v>
      </c>
      <c r="K1585" s="11">
        <f t="shared" si="181"/>
        <v>2582.1</v>
      </c>
      <c r="L1585" s="34"/>
    </row>
    <row r="1586" spans="1:12" customFormat="1" ht="47.25" x14ac:dyDescent="0.25">
      <c r="A1586" s="6" t="s">
        <v>3488</v>
      </c>
      <c r="B1586" s="63" t="s">
        <v>3347</v>
      </c>
      <c r="C1586" s="7" t="s">
        <v>481</v>
      </c>
      <c r="D1586" s="7" t="s">
        <v>3483</v>
      </c>
      <c r="E1586" s="8" t="s">
        <v>3484</v>
      </c>
      <c r="F1586" s="47" t="s">
        <v>448</v>
      </c>
      <c r="G1586" s="17">
        <v>1</v>
      </c>
      <c r="H1586" s="10">
        <f t="shared" si="179"/>
        <v>2761.64</v>
      </c>
      <c r="I1586" s="11">
        <v>2761.64</v>
      </c>
      <c r="J1586" s="10">
        <f t="shared" si="180"/>
        <v>2897.35</v>
      </c>
      <c r="K1586" s="11">
        <f t="shared" si="181"/>
        <v>2897.35</v>
      </c>
      <c r="L1586" s="34"/>
    </row>
    <row r="1587" spans="1:12" customFormat="1" ht="31.5" x14ac:dyDescent="0.25">
      <c r="A1587" s="6" t="s">
        <v>3489</v>
      </c>
      <c r="B1587" s="63" t="s">
        <v>3347</v>
      </c>
      <c r="C1587" s="7" t="s">
        <v>486</v>
      </c>
      <c r="D1587" s="7" t="s">
        <v>3490</v>
      </c>
      <c r="E1587" s="8" t="s">
        <v>3491</v>
      </c>
      <c r="F1587" s="47" t="s">
        <v>448</v>
      </c>
      <c r="G1587" s="17">
        <v>4</v>
      </c>
      <c r="H1587" s="10">
        <f t="shared" si="179"/>
        <v>2499.69</v>
      </c>
      <c r="I1587" s="11">
        <v>9998.75</v>
      </c>
      <c r="J1587" s="10">
        <f t="shared" si="180"/>
        <v>2622.53</v>
      </c>
      <c r="K1587" s="11">
        <f t="shared" si="181"/>
        <v>10490.12</v>
      </c>
      <c r="L1587" s="34"/>
    </row>
    <row r="1588" spans="1:12" customFormat="1" ht="47.25" x14ac:dyDescent="0.25">
      <c r="A1588" s="6" t="s">
        <v>3492</v>
      </c>
      <c r="B1588" s="63" t="s">
        <v>3347</v>
      </c>
      <c r="C1588" s="7" t="s">
        <v>490</v>
      </c>
      <c r="D1588" s="7" t="s">
        <v>3493</v>
      </c>
      <c r="E1588" s="8" t="s">
        <v>3494</v>
      </c>
      <c r="F1588" s="47" t="s">
        <v>448</v>
      </c>
      <c r="G1588" s="17">
        <v>4</v>
      </c>
      <c r="H1588" s="10">
        <f t="shared" si="179"/>
        <v>4017.03</v>
      </c>
      <c r="I1588" s="11">
        <v>16068.12</v>
      </c>
      <c r="J1588" s="10">
        <f t="shared" si="180"/>
        <v>4214.43</v>
      </c>
      <c r="K1588" s="11">
        <f t="shared" si="181"/>
        <v>16857.72</v>
      </c>
      <c r="L1588" s="34"/>
    </row>
    <row r="1589" spans="1:12" customFormat="1" ht="31.5" x14ac:dyDescent="0.25">
      <c r="A1589" s="6" t="s">
        <v>3495</v>
      </c>
      <c r="B1589" s="63" t="s">
        <v>3347</v>
      </c>
      <c r="C1589" s="7" t="s">
        <v>495</v>
      </c>
      <c r="D1589" s="7" t="s">
        <v>3496</v>
      </c>
      <c r="E1589" s="8" t="s">
        <v>3497</v>
      </c>
      <c r="F1589" s="47" t="s">
        <v>448</v>
      </c>
      <c r="G1589" s="17">
        <v>5</v>
      </c>
      <c r="H1589" s="10">
        <f t="shared" si="179"/>
        <v>9260.15</v>
      </c>
      <c r="I1589" s="11">
        <v>46300.73</v>
      </c>
      <c r="J1589" s="10">
        <f t="shared" si="180"/>
        <v>9715.2000000000007</v>
      </c>
      <c r="K1589" s="11">
        <f t="shared" si="181"/>
        <v>48576</v>
      </c>
      <c r="L1589" s="34"/>
    </row>
    <row r="1590" spans="1:12" customFormat="1" ht="47.25" x14ac:dyDescent="0.25">
      <c r="A1590" s="6" t="s">
        <v>3498</v>
      </c>
      <c r="B1590" s="63" t="s">
        <v>3347</v>
      </c>
      <c r="C1590" s="7" t="s">
        <v>497</v>
      </c>
      <c r="D1590" s="7" t="s">
        <v>3499</v>
      </c>
      <c r="E1590" s="8" t="s">
        <v>3500</v>
      </c>
      <c r="F1590" s="47" t="s">
        <v>448</v>
      </c>
      <c r="G1590" s="17">
        <v>5</v>
      </c>
      <c r="H1590" s="10">
        <f t="shared" si="179"/>
        <v>18829.86</v>
      </c>
      <c r="I1590" s="11">
        <v>94149.28</v>
      </c>
      <c r="J1590" s="10">
        <f t="shared" si="180"/>
        <v>19755.169999999998</v>
      </c>
      <c r="K1590" s="11">
        <f t="shared" si="181"/>
        <v>98775.85</v>
      </c>
      <c r="L1590" s="34"/>
    </row>
    <row r="1591" spans="1:12" customFormat="1" ht="31.5" x14ac:dyDescent="0.25">
      <c r="A1591" s="6" t="s">
        <v>3501</v>
      </c>
      <c r="B1591" s="63" t="s">
        <v>3347</v>
      </c>
      <c r="C1591" s="7" t="s">
        <v>503</v>
      </c>
      <c r="D1591" s="7" t="s">
        <v>3502</v>
      </c>
      <c r="E1591" s="8" t="s">
        <v>3503</v>
      </c>
      <c r="F1591" s="47" t="s">
        <v>448</v>
      </c>
      <c r="G1591" s="17">
        <v>2</v>
      </c>
      <c r="H1591" s="10">
        <f t="shared" ref="H1591:H1636" si="182">ROUND(I1591/G1591,2)</f>
        <v>12441.28</v>
      </c>
      <c r="I1591" s="11">
        <v>24882.55</v>
      </c>
      <c r="J1591" s="10">
        <f t="shared" ref="J1591:J1636" si="183">ROUND(H1591*M$17*N$17*O$17,2)</f>
        <v>13052.65</v>
      </c>
      <c r="K1591" s="11">
        <f t="shared" ref="K1591:K1636" si="184">ROUND(J1591*G1591,2)</f>
        <v>26105.3</v>
      </c>
      <c r="L1591" s="34"/>
    </row>
    <row r="1592" spans="1:12" customFormat="1" ht="47.25" x14ac:dyDescent="0.25">
      <c r="A1592" s="6" t="s">
        <v>3504</v>
      </c>
      <c r="B1592" s="63" t="s">
        <v>3347</v>
      </c>
      <c r="C1592" s="7" t="s">
        <v>2391</v>
      </c>
      <c r="D1592" s="7" t="s">
        <v>3505</v>
      </c>
      <c r="E1592" s="8" t="s">
        <v>3506</v>
      </c>
      <c r="F1592" s="47" t="s">
        <v>448</v>
      </c>
      <c r="G1592" s="17">
        <v>2</v>
      </c>
      <c r="H1592" s="10">
        <f t="shared" si="182"/>
        <v>27458.240000000002</v>
      </c>
      <c r="I1592" s="11">
        <v>54916.47</v>
      </c>
      <c r="J1592" s="10">
        <f t="shared" si="183"/>
        <v>28807.55</v>
      </c>
      <c r="K1592" s="11">
        <f t="shared" si="184"/>
        <v>57615.1</v>
      </c>
      <c r="L1592" s="34"/>
    </row>
    <row r="1593" spans="1:12" customFormat="1" ht="31.5" x14ac:dyDescent="0.25">
      <c r="A1593" s="6" t="s">
        <v>3507</v>
      </c>
      <c r="B1593" s="63" t="s">
        <v>3347</v>
      </c>
      <c r="C1593" s="7" t="s">
        <v>507</v>
      </c>
      <c r="D1593" s="7" t="s">
        <v>3508</v>
      </c>
      <c r="E1593" s="8" t="s">
        <v>3509</v>
      </c>
      <c r="F1593" s="47" t="s">
        <v>448</v>
      </c>
      <c r="G1593" s="17">
        <v>2</v>
      </c>
      <c r="H1593" s="10">
        <f t="shared" si="182"/>
        <v>3464.68</v>
      </c>
      <c r="I1593" s="11">
        <v>6929.36</v>
      </c>
      <c r="J1593" s="10">
        <f t="shared" si="183"/>
        <v>3634.94</v>
      </c>
      <c r="K1593" s="11">
        <f t="shared" si="184"/>
        <v>7269.88</v>
      </c>
      <c r="L1593" s="34"/>
    </row>
    <row r="1594" spans="1:12" customFormat="1" ht="31.5" x14ac:dyDescent="0.25">
      <c r="A1594" s="6" t="s">
        <v>3510</v>
      </c>
      <c r="B1594" s="63" t="s">
        <v>3347</v>
      </c>
      <c r="C1594" s="7" t="s">
        <v>512</v>
      </c>
      <c r="D1594" s="7" t="s">
        <v>3511</v>
      </c>
      <c r="E1594" s="8" t="s">
        <v>3512</v>
      </c>
      <c r="F1594" s="47" t="s">
        <v>448</v>
      </c>
      <c r="G1594" s="17">
        <v>6</v>
      </c>
      <c r="H1594" s="10">
        <f t="shared" si="182"/>
        <v>2780.32</v>
      </c>
      <c r="I1594" s="11">
        <v>16681.900000000001</v>
      </c>
      <c r="J1594" s="10">
        <f t="shared" si="183"/>
        <v>2916.95</v>
      </c>
      <c r="K1594" s="11">
        <f t="shared" si="184"/>
        <v>17501.7</v>
      </c>
      <c r="L1594" s="34"/>
    </row>
    <row r="1595" spans="1:12" customFormat="1" ht="31.5" x14ac:dyDescent="0.25">
      <c r="A1595" s="6" t="s">
        <v>3513</v>
      </c>
      <c r="B1595" s="63" t="s">
        <v>3347</v>
      </c>
      <c r="C1595" s="7" t="s">
        <v>523</v>
      </c>
      <c r="D1595" s="7" t="s">
        <v>3514</v>
      </c>
      <c r="E1595" s="8" t="s">
        <v>3515</v>
      </c>
      <c r="F1595" s="47" t="s">
        <v>448</v>
      </c>
      <c r="G1595" s="17">
        <v>11</v>
      </c>
      <c r="H1595" s="10">
        <f t="shared" si="182"/>
        <v>928.44</v>
      </c>
      <c r="I1595" s="11">
        <v>10212.879999999999</v>
      </c>
      <c r="J1595" s="10">
        <f t="shared" si="183"/>
        <v>974.06</v>
      </c>
      <c r="K1595" s="11">
        <f t="shared" si="184"/>
        <v>10714.66</v>
      </c>
      <c r="L1595" s="34"/>
    </row>
    <row r="1596" spans="1:12" customFormat="1" ht="15" customHeight="1" x14ac:dyDescent="0.25">
      <c r="A1596" s="4"/>
      <c r="B1596" s="64"/>
      <c r="C1596" s="265" t="s">
        <v>3516</v>
      </c>
      <c r="D1596" s="266"/>
      <c r="E1596" s="267"/>
      <c r="F1596" s="5"/>
      <c r="G1596" s="5"/>
      <c r="H1596" s="5"/>
      <c r="I1596" s="98"/>
      <c r="J1596" s="5"/>
      <c r="K1596" s="5"/>
      <c r="L1596" s="34"/>
    </row>
    <row r="1597" spans="1:12" customFormat="1" ht="31.5" x14ac:dyDescent="0.25">
      <c r="A1597" s="6" t="s">
        <v>3517</v>
      </c>
      <c r="B1597" s="63" t="s">
        <v>3347</v>
      </c>
      <c r="C1597" s="7" t="s">
        <v>536</v>
      </c>
      <c r="D1597" s="7" t="s">
        <v>3518</v>
      </c>
      <c r="E1597" s="8" t="s">
        <v>3519</v>
      </c>
      <c r="F1597" s="47" t="s">
        <v>3327</v>
      </c>
      <c r="G1597" s="14">
        <v>1.167</v>
      </c>
      <c r="H1597" s="10">
        <f t="shared" si="182"/>
        <v>263845.38</v>
      </c>
      <c r="I1597" s="11">
        <v>307907.56</v>
      </c>
      <c r="J1597" s="10">
        <f t="shared" si="183"/>
        <v>276810.84999999998</v>
      </c>
      <c r="K1597" s="11">
        <f t="shared" si="184"/>
        <v>323038.26</v>
      </c>
      <c r="L1597" s="34"/>
    </row>
    <row r="1598" spans="1:12" customFormat="1" ht="47.25" x14ac:dyDescent="0.25">
      <c r="A1598" s="6" t="s">
        <v>3520</v>
      </c>
      <c r="B1598" s="63" t="s">
        <v>3347</v>
      </c>
      <c r="C1598" s="7" t="s">
        <v>538</v>
      </c>
      <c r="D1598" s="7" t="s">
        <v>3521</v>
      </c>
      <c r="E1598" s="8" t="s">
        <v>3522</v>
      </c>
      <c r="F1598" s="47" t="s">
        <v>22</v>
      </c>
      <c r="G1598" s="14">
        <v>2.637</v>
      </c>
      <c r="H1598" s="10">
        <f t="shared" si="182"/>
        <v>1823.45</v>
      </c>
      <c r="I1598" s="11">
        <v>4808.4399999999996</v>
      </c>
      <c r="J1598" s="10">
        <f t="shared" si="183"/>
        <v>1913.06</v>
      </c>
      <c r="K1598" s="11">
        <f t="shared" si="184"/>
        <v>5044.74</v>
      </c>
      <c r="L1598" s="34"/>
    </row>
    <row r="1599" spans="1:12" customFormat="1" ht="31.5" x14ac:dyDescent="0.25">
      <c r="A1599" s="6" t="s">
        <v>3523</v>
      </c>
      <c r="B1599" s="63" t="s">
        <v>3347</v>
      </c>
      <c r="C1599" s="7" t="s">
        <v>540</v>
      </c>
      <c r="D1599" s="7" t="s">
        <v>1096</v>
      </c>
      <c r="E1599" s="8" t="s">
        <v>3524</v>
      </c>
      <c r="F1599" s="47" t="s">
        <v>22</v>
      </c>
      <c r="G1599" s="12">
        <v>0.1167</v>
      </c>
      <c r="H1599" s="10">
        <f t="shared" si="182"/>
        <v>3422.37</v>
      </c>
      <c r="I1599" s="11">
        <v>399.39</v>
      </c>
      <c r="J1599" s="10">
        <f t="shared" si="183"/>
        <v>3590.55</v>
      </c>
      <c r="K1599" s="11">
        <f t="shared" si="184"/>
        <v>419.02</v>
      </c>
      <c r="L1599" s="34"/>
    </row>
    <row r="1600" spans="1:12" customFormat="1" ht="47.25" x14ac:dyDescent="0.25">
      <c r="A1600" s="6" t="s">
        <v>3525</v>
      </c>
      <c r="B1600" s="63" t="s">
        <v>3347</v>
      </c>
      <c r="C1600" s="7" t="s">
        <v>542</v>
      </c>
      <c r="D1600" s="7" t="s">
        <v>3526</v>
      </c>
      <c r="E1600" s="8" t="s">
        <v>3527</v>
      </c>
      <c r="F1600" s="47" t="s">
        <v>448</v>
      </c>
      <c r="G1600" s="17">
        <v>17</v>
      </c>
      <c r="H1600" s="10">
        <f t="shared" si="182"/>
        <v>630.5</v>
      </c>
      <c r="I1600" s="11">
        <v>10718.44</v>
      </c>
      <c r="J1600" s="10">
        <f t="shared" si="183"/>
        <v>661.48</v>
      </c>
      <c r="K1600" s="11">
        <f t="shared" si="184"/>
        <v>11245.16</v>
      </c>
      <c r="L1600" s="34"/>
    </row>
    <row r="1601" spans="1:12" customFormat="1" ht="63" x14ac:dyDescent="0.25">
      <c r="A1601" s="6" t="s">
        <v>3528</v>
      </c>
      <c r="B1601" s="63" t="s">
        <v>3347</v>
      </c>
      <c r="C1601" s="7" t="s">
        <v>544</v>
      </c>
      <c r="D1601" s="7" t="s">
        <v>3529</v>
      </c>
      <c r="E1601" s="8" t="s">
        <v>3530</v>
      </c>
      <c r="F1601" s="47" t="s">
        <v>448</v>
      </c>
      <c r="G1601" s="17">
        <v>6</v>
      </c>
      <c r="H1601" s="10">
        <f t="shared" si="182"/>
        <v>4226.51</v>
      </c>
      <c r="I1601" s="11">
        <v>25359.040000000001</v>
      </c>
      <c r="J1601" s="10">
        <f t="shared" si="183"/>
        <v>4434.2</v>
      </c>
      <c r="K1601" s="11">
        <f t="shared" si="184"/>
        <v>26605.200000000001</v>
      </c>
      <c r="L1601" s="34"/>
    </row>
    <row r="1602" spans="1:12" customFormat="1" ht="47.25" x14ac:dyDescent="0.25">
      <c r="A1602" s="6" t="s">
        <v>3531</v>
      </c>
      <c r="B1602" s="63" t="s">
        <v>3347</v>
      </c>
      <c r="C1602" s="7" t="s">
        <v>3328</v>
      </c>
      <c r="D1602" s="7" t="s">
        <v>3532</v>
      </c>
      <c r="E1602" s="8" t="s">
        <v>3533</v>
      </c>
      <c r="F1602" s="47" t="s">
        <v>448</v>
      </c>
      <c r="G1602" s="17">
        <v>1</v>
      </c>
      <c r="H1602" s="10">
        <f t="shared" si="182"/>
        <v>6367.58</v>
      </c>
      <c r="I1602" s="11">
        <v>6367.58</v>
      </c>
      <c r="J1602" s="10">
        <f t="shared" si="183"/>
        <v>6680.49</v>
      </c>
      <c r="K1602" s="11">
        <f t="shared" si="184"/>
        <v>6680.49</v>
      </c>
      <c r="L1602" s="34"/>
    </row>
    <row r="1603" spans="1:12" customFormat="1" ht="47.25" x14ac:dyDescent="0.25">
      <c r="A1603" s="6" t="s">
        <v>3534</v>
      </c>
      <c r="B1603" s="63" t="s">
        <v>3347</v>
      </c>
      <c r="C1603" s="7" t="s">
        <v>3331</v>
      </c>
      <c r="D1603" s="7" t="s">
        <v>3535</v>
      </c>
      <c r="E1603" s="8" t="s">
        <v>3536</v>
      </c>
      <c r="F1603" s="47" t="s">
        <v>448</v>
      </c>
      <c r="G1603" s="17">
        <v>9</v>
      </c>
      <c r="H1603" s="10">
        <f t="shared" si="182"/>
        <v>7092.44</v>
      </c>
      <c r="I1603" s="11">
        <v>63831.99</v>
      </c>
      <c r="J1603" s="10">
        <f t="shared" si="183"/>
        <v>7440.97</v>
      </c>
      <c r="K1603" s="11">
        <f t="shared" si="184"/>
        <v>66968.73</v>
      </c>
      <c r="L1603" s="34"/>
    </row>
    <row r="1604" spans="1:12" customFormat="1" ht="63" x14ac:dyDescent="0.25">
      <c r="A1604" s="6" t="s">
        <v>3537</v>
      </c>
      <c r="B1604" s="63" t="s">
        <v>3347</v>
      </c>
      <c r="C1604" s="7" t="s">
        <v>3332</v>
      </c>
      <c r="D1604" s="7" t="s">
        <v>3538</v>
      </c>
      <c r="E1604" s="8" t="s">
        <v>4496</v>
      </c>
      <c r="F1604" s="47" t="s">
        <v>448</v>
      </c>
      <c r="G1604" s="17">
        <v>2</v>
      </c>
      <c r="H1604" s="10">
        <f t="shared" si="182"/>
        <v>772.25</v>
      </c>
      <c r="I1604" s="11">
        <v>1544.49</v>
      </c>
      <c r="J1604" s="10">
        <f t="shared" si="183"/>
        <v>810.2</v>
      </c>
      <c r="K1604" s="11">
        <f t="shared" si="184"/>
        <v>1620.4</v>
      </c>
      <c r="L1604" s="34"/>
    </row>
    <row r="1605" spans="1:12" customFormat="1" ht="47.25" x14ac:dyDescent="0.25">
      <c r="A1605" s="6" t="s">
        <v>3539</v>
      </c>
      <c r="B1605" s="63" t="s">
        <v>3347</v>
      </c>
      <c r="C1605" s="7" t="s">
        <v>3335</v>
      </c>
      <c r="D1605" s="7" t="s">
        <v>3540</v>
      </c>
      <c r="E1605" s="8" t="s">
        <v>3541</v>
      </c>
      <c r="F1605" s="47" t="s">
        <v>448</v>
      </c>
      <c r="G1605" s="17">
        <v>1</v>
      </c>
      <c r="H1605" s="10">
        <f t="shared" si="182"/>
        <v>2308.77</v>
      </c>
      <c r="I1605" s="11">
        <v>2308.77</v>
      </c>
      <c r="J1605" s="10">
        <f t="shared" si="183"/>
        <v>2422.2199999999998</v>
      </c>
      <c r="K1605" s="11">
        <f t="shared" si="184"/>
        <v>2422.2199999999998</v>
      </c>
      <c r="L1605" s="34"/>
    </row>
    <row r="1606" spans="1:12" customFormat="1" ht="47.25" x14ac:dyDescent="0.25">
      <c r="A1606" s="6" t="s">
        <v>3542</v>
      </c>
      <c r="B1606" s="63" t="s">
        <v>3347</v>
      </c>
      <c r="C1606" s="7" t="s">
        <v>549</v>
      </c>
      <c r="D1606" s="7" t="s">
        <v>3543</v>
      </c>
      <c r="E1606" s="8" t="s">
        <v>3544</v>
      </c>
      <c r="F1606" s="47" t="s">
        <v>3327</v>
      </c>
      <c r="G1606" s="14">
        <v>0.76700000000000002</v>
      </c>
      <c r="H1606" s="10">
        <f t="shared" si="182"/>
        <v>260284.43</v>
      </c>
      <c r="I1606" s="11">
        <v>199638.16</v>
      </c>
      <c r="J1606" s="10">
        <f t="shared" si="183"/>
        <v>273074.90999999997</v>
      </c>
      <c r="K1606" s="11">
        <f t="shared" si="184"/>
        <v>209448.46</v>
      </c>
      <c r="L1606" s="34"/>
    </row>
    <row r="1607" spans="1:12" customFormat="1" ht="47.25" x14ac:dyDescent="0.25">
      <c r="A1607" s="6" t="s">
        <v>3545</v>
      </c>
      <c r="B1607" s="63" t="s">
        <v>3347</v>
      </c>
      <c r="C1607" s="7" t="s">
        <v>551</v>
      </c>
      <c r="D1607" s="7" t="s">
        <v>3521</v>
      </c>
      <c r="E1607" s="8" t="s">
        <v>3522</v>
      </c>
      <c r="F1607" s="47" t="s">
        <v>22</v>
      </c>
      <c r="G1607" s="9">
        <v>0.41417999999999999</v>
      </c>
      <c r="H1607" s="10">
        <f t="shared" si="182"/>
        <v>1823.46</v>
      </c>
      <c r="I1607" s="11">
        <v>755.24</v>
      </c>
      <c r="J1607" s="10">
        <f t="shared" si="183"/>
        <v>1913.07</v>
      </c>
      <c r="K1607" s="11">
        <f t="shared" si="184"/>
        <v>792.36</v>
      </c>
      <c r="L1607" s="34"/>
    </row>
    <row r="1608" spans="1:12" customFormat="1" ht="31.5" x14ac:dyDescent="0.25">
      <c r="A1608" s="6" t="s">
        <v>3546</v>
      </c>
      <c r="B1608" s="63" t="s">
        <v>3347</v>
      </c>
      <c r="C1608" s="7" t="s">
        <v>554</v>
      </c>
      <c r="D1608" s="7" t="s">
        <v>1096</v>
      </c>
      <c r="E1608" s="8" t="s">
        <v>3524</v>
      </c>
      <c r="F1608" s="47" t="s">
        <v>22</v>
      </c>
      <c r="G1608" s="9">
        <v>0.14573</v>
      </c>
      <c r="H1608" s="10">
        <f t="shared" si="182"/>
        <v>3422.56</v>
      </c>
      <c r="I1608" s="11">
        <v>498.77</v>
      </c>
      <c r="J1608" s="10">
        <f t="shared" si="183"/>
        <v>3590.75</v>
      </c>
      <c r="K1608" s="11">
        <f t="shared" si="184"/>
        <v>523.28</v>
      </c>
      <c r="L1608" s="34"/>
    </row>
    <row r="1609" spans="1:12" customFormat="1" ht="15.75" x14ac:dyDescent="0.25">
      <c r="A1609" s="6" t="s">
        <v>3547</v>
      </c>
      <c r="B1609" s="63" t="s">
        <v>3347</v>
      </c>
      <c r="C1609" s="7" t="s">
        <v>556</v>
      </c>
      <c r="D1609" s="7" t="s">
        <v>684</v>
      </c>
      <c r="E1609" s="8" t="s">
        <v>685</v>
      </c>
      <c r="F1609" s="47" t="s">
        <v>29</v>
      </c>
      <c r="G1609" s="9">
        <v>0.25311</v>
      </c>
      <c r="H1609" s="10">
        <f t="shared" si="182"/>
        <v>50415.71</v>
      </c>
      <c r="I1609" s="11">
        <v>12760.72</v>
      </c>
      <c r="J1609" s="10">
        <f t="shared" si="183"/>
        <v>52893.16</v>
      </c>
      <c r="K1609" s="11">
        <f t="shared" si="184"/>
        <v>13387.79</v>
      </c>
      <c r="L1609" s="34"/>
    </row>
    <row r="1610" spans="1:12" customFormat="1" ht="47.25" x14ac:dyDescent="0.25">
      <c r="A1610" s="6" t="s">
        <v>3548</v>
      </c>
      <c r="B1610" s="63" t="s">
        <v>3347</v>
      </c>
      <c r="C1610" s="7" t="s">
        <v>3353</v>
      </c>
      <c r="D1610" s="7" t="s">
        <v>3526</v>
      </c>
      <c r="E1610" s="8" t="s">
        <v>3527</v>
      </c>
      <c r="F1610" s="47" t="s">
        <v>448</v>
      </c>
      <c r="G1610" s="17">
        <v>1</v>
      </c>
      <c r="H1610" s="10">
        <f t="shared" si="182"/>
        <v>630.5</v>
      </c>
      <c r="I1610" s="11">
        <v>630.5</v>
      </c>
      <c r="J1610" s="10">
        <f t="shared" si="183"/>
        <v>661.48</v>
      </c>
      <c r="K1610" s="11">
        <f t="shared" si="184"/>
        <v>661.48</v>
      </c>
      <c r="L1610" s="34"/>
    </row>
    <row r="1611" spans="1:12" customFormat="1" ht="47.25" x14ac:dyDescent="0.25">
      <c r="A1611" s="6" t="s">
        <v>3549</v>
      </c>
      <c r="B1611" s="63" t="s">
        <v>3347</v>
      </c>
      <c r="C1611" s="7" t="s">
        <v>3355</v>
      </c>
      <c r="D1611" s="7" t="s">
        <v>3550</v>
      </c>
      <c r="E1611" s="8" t="s">
        <v>3551</v>
      </c>
      <c r="F1611" s="47" t="s">
        <v>29</v>
      </c>
      <c r="G1611" s="12">
        <v>6.54E-2</v>
      </c>
      <c r="H1611" s="10">
        <f t="shared" si="182"/>
        <v>82600.61</v>
      </c>
      <c r="I1611" s="11">
        <v>5402.08</v>
      </c>
      <c r="J1611" s="10">
        <f t="shared" si="183"/>
        <v>86659.64</v>
      </c>
      <c r="K1611" s="11">
        <f t="shared" si="184"/>
        <v>5667.54</v>
      </c>
      <c r="L1611" s="34"/>
    </row>
    <row r="1612" spans="1:12" customFormat="1" ht="47.25" x14ac:dyDescent="0.25">
      <c r="A1612" s="6" t="s">
        <v>3552</v>
      </c>
      <c r="B1612" s="63" t="s">
        <v>3347</v>
      </c>
      <c r="C1612" s="7" t="s">
        <v>558</v>
      </c>
      <c r="D1612" s="7" t="s">
        <v>3553</v>
      </c>
      <c r="E1612" s="8" t="s">
        <v>3554</v>
      </c>
      <c r="F1612" s="47" t="s">
        <v>448</v>
      </c>
      <c r="G1612" s="17">
        <v>6</v>
      </c>
      <c r="H1612" s="10">
        <f t="shared" si="182"/>
        <v>4345.9399999999996</v>
      </c>
      <c r="I1612" s="11">
        <v>26075.65</v>
      </c>
      <c r="J1612" s="10">
        <f t="shared" si="183"/>
        <v>4559.5</v>
      </c>
      <c r="K1612" s="11">
        <f t="shared" si="184"/>
        <v>27357</v>
      </c>
      <c r="L1612" s="34"/>
    </row>
    <row r="1613" spans="1:12" customFormat="1" ht="31.5" x14ac:dyDescent="0.25">
      <c r="A1613" s="6" t="s">
        <v>3555</v>
      </c>
      <c r="B1613" s="63" t="s">
        <v>3347</v>
      </c>
      <c r="C1613" s="7" t="s">
        <v>562</v>
      </c>
      <c r="D1613" s="7" t="s">
        <v>3556</v>
      </c>
      <c r="E1613" s="8" t="s">
        <v>3557</v>
      </c>
      <c r="F1613" s="47" t="s">
        <v>448</v>
      </c>
      <c r="G1613" s="17">
        <v>4</v>
      </c>
      <c r="H1613" s="10">
        <f t="shared" si="182"/>
        <v>4345.9399999999996</v>
      </c>
      <c r="I1613" s="11">
        <v>17383.77</v>
      </c>
      <c r="J1613" s="10">
        <f t="shared" si="183"/>
        <v>4559.5</v>
      </c>
      <c r="K1613" s="11">
        <f t="shared" si="184"/>
        <v>18238</v>
      </c>
      <c r="L1613" s="34"/>
    </row>
    <row r="1614" spans="1:12" customFormat="1" ht="15.75" x14ac:dyDescent="0.25">
      <c r="A1614" s="6" t="s">
        <v>3558</v>
      </c>
      <c r="B1614" s="63" t="s">
        <v>3347</v>
      </c>
      <c r="C1614" s="7" t="s">
        <v>570</v>
      </c>
      <c r="D1614" s="7" t="s">
        <v>3559</v>
      </c>
      <c r="E1614" s="8" t="s">
        <v>3560</v>
      </c>
      <c r="F1614" s="47" t="s">
        <v>22</v>
      </c>
      <c r="G1614" s="9">
        <v>6.3750000000000001E-2</v>
      </c>
      <c r="H1614" s="10">
        <f t="shared" si="182"/>
        <v>10813.49</v>
      </c>
      <c r="I1614" s="11">
        <v>689.36</v>
      </c>
      <c r="J1614" s="10">
        <f t="shared" si="183"/>
        <v>11344.87</v>
      </c>
      <c r="K1614" s="11">
        <f t="shared" si="184"/>
        <v>723.24</v>
      </c>
      <c r="L1614" s="34"/>
    </row>
    <row r="1615" spans="1:12" customFormat="1" ht="31.5" x14ac:dyDescent="0.25">
      <c r="A1615" s="6" t="s">
        <v>3561</v>
      </c>
      <c r="B1615" s="63" t="s">
        <v>3347</v>
      </c>
      <c r="C1615" s="7" t="s">
        <v>572</v>
      </c>
      <c r="D1615" s="7" t="s">
        <v>3562</v>
      </c>
      <c r="E1615" s="8" t="s">
        <v>3563</v>
      </c>
      <c r="F1615" s="47" t="s">
        <v>671</v>
      </c>
      <c r="G1615" s="12">
        <v>2.5499999999999998E-2</v>
      </c>
      <c r="H1615" s="10">
        <f t="shared" si="182"/>
        <v>19494.12</v>
      </c>
      <c r="I1615" s="11">
        <v>497.1</v>
      </c>
      <c r="J1615" s="10">
        <f t="shared" si="183"/>
        <v>20452.07</v>
      </c>
      <c r="K1615" s="11">
        <f t="shared" si="184"/>
        <v>521.53</v>
      </c>
      <c r="L1615" s="34"/>
    </row>
    <row r="1616" spans="1:12" customFormat="1" ht="31.5" x14ac:dyDescent="0.25">
      <c r="A1616" s="6" t="s">
        <v>3564</v>
      </c>
      <c r="B1616" s="63" t="s">
        <v>3347</v>
      </c>
      <c r="C1616" s="7" t="s">
        <v>579</v>
      </c>
      <c r="D1616" s="7" t="s">
        <v>3565</v>
      </c>
      <c r="E1616" s="8" t="s">
        <v>3566</v>
      </c>
      <c r="F1616" s="47" t="s">
        <v>448</v>
      </c>
      <c r="G1616" s="17">
        <v>4</v>
      </c>
      <c r="H1616" s="10">
        <f t="shared" si="182"/>
        <v>17936.88</v>
      </c>
      <c r="I1616" s="11">
        <v>71747.520000000004</v>
      </c>
      <c r="J1616" s="10">
        <f t="shared" si="183"/>
        <v>18818.310000000001</v>
      </c>
      <c r="K1616" s="11">
        <f t="shared" si="184"/>
        <v>75273.240000000005</v>
      </c>
      <c r="L1616" s="34"/>
    </row>
    <row r="1617" spans="1:12" customFormat="1" ht="47.25" x14ac:dyDescent="0.25">
      <c r="A1617" s="6" t="s">
        <v>3567</v>
      </c>
      <c r="B1617" s="63" t="s">
        <v>3347</v>
      </c>
      <c r="C1617" s="7" t="s">
        <v>581</v>
      </c>
      <c r="D1617" s="7" t="s">
        <v>3568</v>
      </c>
      <c r="E1617" s="8" t="s">
        <v>3569</v>
      </c>
      <c r="F1617" s="47" t="s">
        <v>458</v>
      </c>
      <c r="G1617" s="16">
        <v>1.6</v>
      </c>
      <c r="H1617" s="10">
        <f t="shared" si="182"/>
        <v>3082.56</v>
      </c>
      <c r="I1617" s="11">
        <v>4932.1000000000004</v>
      </c>
      <c r="J1617" s="10">
        <f t="shared" si="183"/>
        <v>3234.04</v>
      </c>
      <c r="K1617" s="11">
        <f t="shared" si="184"/>
        <v>5174.46</v>
      </c>
      <c r="L1617" s="34"/>
    </row>
    <row r="1618" spans="1:12" customFormat="1" ht="15" customHeight="1" x14ac:dyDescent="0.25">
      <c r="A1618" s="4"/>
      <c r="B1618" s="64"/>
      <c r="C1618" s="268" t="s">
        <v>3570</v>
      </c>
      <c r="D1618" s="268"/>
      <c r="E1618" s="268"/>
      <c r="F1618" s="5"/>
      <c r="G1618" s="5"/>
      <c r="H1618" s="5"/>
      <c r="I1618" s="98"/>
      <c r="J1618" s="5"/>
      <c r="K1618" s="5"/>
      <c r="L1618" s="34"/>
    </row>
    <row r="1619" spans="1:12" customFormat="1" ht="15.75" x14ac:dyDescent="0.25">
      <c r="A1619" s="6" t="s">
        <v>3571</v>
      </c>
      <c r="B1619" s="63" t="s">
        <v>3347</v>
      </c>
      <c r="C1619" s="7" t="s">
        <v>589</v>
      </c>
      <c r="D1619" s="7" t="s">
        <v>3342</v>
      </c>
      <c r="E1619" s="8" t="s">
        <v>3343</v>
      </c>
      <c r="F1619" s="47" t="s">
        <v>17</v>
      </c>
      <c r="G1619" s="9">
        <v>2.7269999999999999E-2</v>
      </c>
      <c r="H1619" s="10">
        <f t="shared" si="182"/>
        <v>233163.92</v>
      </c>
      <c r="I1619" s="11">
        <v>6358.38</v>
      </c>
      <c r="J1619" s="10">
        <f t="shared" si="183"/>
        <v>244621.69</v>
      </c>
      <c r="K1619" s="11">
        <f t="shared" si="184"/>
        <v>6670.83</v>
      </c>
      <c r="L1619" s="34"/>
    </row>
    <row r="1620" spans="1:12" customFormat="1" ht="15.75" x14ac:dyDescent="0.25">
      <c r="A1620" s="6" t="s">
        <v>3572</v>
      </c>
      <c r="B1620" s="63" t="s">
        <v>3347</v>
      </c>
      <c r="C1620" s="7" t="s">
        <v>591</v>
      </c>
      <c r="D1620" s="7" t="s">
        <v>3573</v>
      </c>
      <c r="E1620" s="8" t="s">
        <v>3574</v>
      </c>
      <c r="F1620" s="47" t="s">
        <v>22</v>
      </c>
      <c r="G1620" s="9">
        <v>2.7815400000000001</v>
      </c>
      <c r="H1620" s="10">
        <f t="shared" si="182"/>
        <v>5817.3</v>
      </c>
      <c r="I1620" s="11">
        <v>16181.06</v>
      </c>
      <c r="J1620" s="10">
        <f t="shared" si="183"/>
        <v>6103.16</v>
      </c>
      <c r="K1620" s="11">
        <f t="shared" si="184"/>
        <v>16976.18</v>
      </c>
      <c r="L1620" s="34"/>
    </row>
    <row r="1621" spans="1:12" customFormat="1" ht="15.75" x14ac:dyDescent="0.25">
      <c r="A1621" s="4"/>
      <c r="B1621" s="64"/>
      <c r="C1621" s="265" t="s">
        <v>1844</v>
      </c>
      <c r="D1621" s="266"/>
      <c r="E1621" s="267"/>
      <c r="F1621" s="5"/>
      <c r="G1621" s="5"/>
      <c r="H1621" s="5"/>
      <c r="I1621" s="98"/>
      <c r="J1621" s="5"/>
      <c r="K1621" s="5"/>
      <c r="L1621" s="34"/>
    </row>
    <row r="1622" spans="1:12" customFormat="1" ht="31.5" x14ac:dyDescent="0.25">
      <c r="A1622" s="6" t="s">
        <v>3575</v>
      </c>
      <c r="B1622" s="63" t="s">
        <v>3347</v>
      </c>
      <c r="C1622" s="7" t="s">
        <v>595</v>
      </c>
      <c r="D1622" s="7" t="s">
        <v>3576</v>
      </c>
      <c r="E1622" s="8" t="s">
        <v>3577</v>
      </c>
      <c r="F1622" s="47" t="s">
        <v>3279</v>
      </c>
      <c r="G1622" s="14">
        <v>2.1000000000000001E-2</v>
      </c>
      <c r="H1622" s="10">
        <f t="shared" si="182"/>
        <v>942842.86</v>
      </c>
      <c r="I1622" s="11">
        <v>19799.7</v>
      </c>
      <c r="J1622" s="10">
        <f t="shared" si="183"/>
        <v>989174.54</v>
      </c>
      <c r="K1622" s="11">
        <f t="shared" si="184"/>
        <v>20772.669999999998</v>
      </c>
      <c r="L1622" s="34"/>
    </row>
    <row r="1623" spans="1:12" customFormat="1" ht="47.25" x14ac:dyDescent="0.25">
      <c r="A1623" s="6" t="s">
        <v>3578</v>
      </c>
      <c r="B1623" s="63" t="s">
        <v>3347</v>
      </c>
      <c r="C1623" s="7" t="s">
        <v>599</v>
      </c>
      <c r="D1623" s="7" t="s">
        <v>3579</v>
      </c>
      <c r="E1623" s="8" t="s">
        <v>3580</v>
      </c>
      <c r="F1623" s="47" t="s">
        <v>458</v>
      </c>
      <c r="G1623" s="15">
        <v>21.21</v>
      </c>
      <c r="H1623" s="10">
        <f t="shared" si="182"/>
        <v>20373.46</v>
      </c>
      <c r="I1623" s="11">
        <v>432121.1</v>
      </c>
      <c r="J1623" s="10">
        <f t="shared" si="183"/>
        <v>21374.62</v>
      </c>
      <c r="K1623" s="11">
        <f t="shared" si="184"/>
        <v>453355.69</v>
      </c>
      <c r="L1623" s="34"/>
    </row>
    <row r="1624" spans="1:12" customFormat="1" ht="31.5" x14ac:dyDescent="0.25">
      <c r="A1624" s="6" t="s">
        <v>3581</v>
      </c>
      <c r="B1624" s="63" t="s">
        <v>3347</v>
      </c>
      <c r="C1624" s="7" t="s">
        <v>604</v>
      </c>
      <c r="D1624" s="7" t="s">
        <v>3582</v>
      </c>
      <c r="E1624" s="8" t="s">
        <v>3583</v>
      </c>
      <c r="F1624" s="47" t="s">
        <v>3279</v>
      </c>
      <c r="G1624" s="12">
        <v>2.8500000000000001E-2</v>
      </c>
      <c r="H1624" s="10">
        <f t="shared" si="182"/>
        <v>1163169.47</v>
      </c>
      <c r="I1624" s="11">
        <v>33150.33</v>
      </c>
      <c r="J1624" s="10">
        <f t="shared" si="183"/>
        <v>1220328.0900000001</v>
      </c>
      <c r="K1624" s="11">
        <f t="shared" si="184"/>
        <v>34779.35</v>
      </c>
      <c r="L1624" s="34"/>
    </row>
    <row r="1625" spans="1:12" customFormat="1" ht="47.25" x14ac:dyDescent="0.25">
      <c r="A1625" s="6" t="s">
        <v>3584</v>
      </c>
      <c r="B1625" s="63" t="s">
        <v>3347</v>
      </c>
      <c r="C1625" s="7" t="s">
        <v>608</v>
      </c>
      <c r="D1625" s="7" t="s">
        <v>3585</v>
      </c>
      <c r="E1625" s="8" t="s">
        <v>3586</v>
      </c>
      <c r="F1625" s="47" t="s">
        <v>458</v>
      </c>
      <c r="G1625" s="14">
        <v>28.785</v>
      </c>
      <c r="H1625" s="10">
        <f t="shared" si="182"/>
        <v>25172.66</v>
      </c>
      <c r="I1625" s="11">
        <v>724595.15</v>
      </c>
      <c r="J1625" s="10">
        <f t="shared" si="183"/>
        <v>26409.65</v>
      </c>
      <c r="K1625" s="11">
        <f t="shared" si="184"/>
        <v>760201.78</v>
      </c>
      <c r="L1625" s="34"/>
    </row>
    <row r="1626" spans="1:12" customFormat="1" ht="47.25" x14ac:dyDescent="0.25">
      <c r="A1626" s="6" t="s">
        <v>3587</v>
      </c>
      <c r="B1626" s="63" t="s">
        <v>3347</v>
      </c>
      <c r="C1626" s="7" t="s">
        <v>618</v>
      </c>
      <c r="D1626" s="7" t="s">
        <v>3588</v>
      </c>
      <c r="E1626" s="8" t="s">
        <v>3589</v>
      </c>
      <c r="F1626" s="47" t="s">
        <v>3590</v>
      </c>
      <c r="G1626" s="17">
        <v>8</v>
      </c>
      <c r="H1626" s="10">
        <f t="shared" si="182"/>
        <v>4553.45</v>
      </c>
      <c r="I1626" s="11">
        <v>36427.620000000003</v>
      </c>
      <c r="J1626" s="10">
        <f t="shared" si="183"/>
        <v>4777.21</v>
      </c>
      <c r="K1626" s="11">
        <f t="shared" si="184"/>
        <v>38217.68</v>
      </c>
      <c r="L1626" s="34"/>
    </row>
    <row r="1627" spans="1:12" customFormat="1" ht="47.25" x14ac:dyDescent="0.25">
      <c r="A1627" s="6" t="s">
        <v>3591</v>
      </c>
      <c r="B1627" s="63" t="s">
        <v>3347</v>
      </c>
      <c r="C1627" s="7" t="s">
        <v>623</v>
      </c>
      <c r="D1627" s="7" t="s">
        <v>3592</v>
      </c>
      <c r="E1627" s="8" t="s">
        <v>3593</v>
      </c>
      <c r="F1627" s="47" t="s">
        <v>3279</v>
      </c>
      <c r="G1627" s="15">
        <v>0.38</v>
      </c>
      <c r="H1627" s="10">
        <f t="shared" si="182"/>
        <v>70490.080000000002</v>
      </c>
      <c r="I1627" s="11">
        <v>26786.23</v>
      </c>
      <c r="J1627" s="10">
        <f t="shared" si="183"/>
        <v>73953.990000000005</v>
      </c>
      <c r="K1627" s="11">
        <f t="shared" si="184"/>
        <v>28102.52</v>
      </c>
      <c r="L1627" s="34"/>
    </row>
    <row r="1628" spans="1:12" customFormat="1" ht="15.75" x14ac:dyDescent="0.25">
      <c r="A1628" s="18" t="s">
        <v>558</v>
      </c>
      <c r="B1628" s="261"/>
      <c r="C1628" s="261"/>
      <c r="D1628" s="261"/>
      <c r="E1628" s="19" t="s">
        <v>3594</v>
      </c>
      <c r="F1628" s="20"/>
      <c r="G1628" s="21"/>
      <c r="H1628" s="22"/>
      <c r="I1628" s="11"/>
      <c r="J1628" s="22"/>
      <c r="K1628" s="22"/>
      <c r="L1628" s="34"/>
    </row>
    <row r="1629" spans="1:12" customFormat="1" ht="47.25" x14ac:dyDescent="0.25">
      <c r="A1629" s="6" t="s">
        <v>2196</v>
      </c>
      <c r="B1629" s="63" t="s">
        <v>3347</v>
      </c>
      <c r="C1629" s="7" t="s">
        <v>632</v>
      </c>
      <c r="D1629" s="7" t="s">
        <v>3243</v>
      </c>
      <c r="E1629" s="8" t="s">
        <v>3244</v>
      </c>
      <c r="F1629" s="47" t="s">
        <v>1422</v>
      </c>
      <c r="G1629" s="12">
        <v>4.6199999999999998E-2</v>
      </c>
      <c r="H1629" s="10">
        <f t="shared" si="182"/>
        <v>70771.429999999993</v>
      </c>
      <c r="I1629" s="11">
        <v>3269.64</v>
      </c>
      <c r="J1629" s="10">
        <f t="shared" si="183"/>
        <v>74249.17</v>
      </c>
      <c r="K1629" s="11">
        <f t="shared" si="184"/>
        <v>3430.31</v>
      </c>
      <c r="L1629" s="34"/>
    </row>
    <row r="1630" spans="1:12" customFormat="1" ht="47.25" x14ac:dyDescent="0.25">
      <c r="A1630" s="6" t="s">
        <v>2839</v>
      </c>
      <c r="B1630" s="63" t="s">
        <v>3347</v>
      </c>
      <c r="C1630" s="7" t="s">
        <v>636</v>
      </c>
      <c r="D1630" s="7" t="s">
        <v>3336</v>
      </c>
      <c r="E1630" s="8" t="s">
        <v>3337</v>
      </c>
      <c r="F1630" s="47" t="s">
        <v>1422</v>
      </c>
      <c r="G1630" s="12">
        <v>4.6199999999999998E-2</v>
      </c>
      <c r="H1630" s="10">
        <f t="shared" si="182"/>
        <v>12476.84</v>
      </c>
      <c r="I1630" s="11">
        <v>576.42999999999995</v>
      </c>
      <c r="J1630" s="10">
        <f t="shared" si="183"/>
        <v>13089.96</v>
      </c>
      <c r="K1630" s="11">
        <f t="shared" si="184"/>
        <v>604.76</v>
      </c>
      <c r="L1630" s="34"/>
    </row>
    <row r="1631" spans="1:12" customFormat="1" ht="31.5" x14ac:dyDescent="0.25">
      <c r="A1631" s="6" t="s">
        <v>3595</v>
      </c>
      <c r="B1631" s="63" t="s">
        <v>3347</v>
      </c>
      <c r="C1631" s="7" t="s">
        <v>640</v>
      </c>
      <c r="D1631" s="7" t="s">
        <v>3596</v>
      </c>
      <c r="E1631" s="8" t="s">
        <v>3597</v>
      </c>
      <c r="F1631" s="47" t="s">
        <v>3279</v>
      </c>
      <c r="G1631" s="14">
        <v>2.5000000000000001E-2</v>
      </c>
      <c r="H1631" s="10">
        <f t="shared" si="182"/>
        <v>686809.59999999998</v>
      </c>
      <c r="I1631" s="11">
        <v>17170.240000000002</v>
      </c>
      <c r="J1631" s="10">
        <f t="shared" si="183"/>
        <v>720559.71</v>
      </c>
      <c r="K1631" s="11">
        <f t="shared" si="184"/>
        <v>18013.990000000002</v>
      </c>
      <c r="L1631" s="34"/>
    </row>
    <row r="1632" spans="1:12" customFormat="1" ht="31.5" x14ac:dyDescent="0.25">
      <c r="A1632" s="6" t="s">
        <v>3598</v>
      </c>
      <c r="B1632" s="63" t="s">
        <v>3347</v>
      </c>
      <c r="C1632" s="7" t="s">
        <v>648</v>
      </c>
      <c r="D1632" s="7" t="s">
        <v>3599</v>
      </c>
      <c r="E1632" s="8" t="s">
        <v>3600</v>
      </c>
      <c r="F1632" s="47" t="s">
        <v>3279</v>
      </c>
      <c r="G1632" s="15">
        <v>0.03</v>
      </c>
      <c r="H1632" s="10">
        <f t="shared" si="182"/>
        <v>1405049.33</v>
      </c>
      <c r="I1632" s="11">
        <v>42151.48</v>
      </c>
      <c r="J1632" s="10">
        <f t="shared" si="183"/>
        <v>1474094.03</v>
      </c>
      <c r="K1632" s="11">
        <f t="shared" si="184"/>
        <v>44222.82</v>
      </c>
      <c r="L1632" s="34"/>
    </row>
    <row r="1633" spans="1:12" customFormat="1" ht="31.5" x14ac:dyDescent="0.25">
      <c r="A1633" s="6" t="s">
        <v>3601</v>
      </c>
      <c r="B1633" s="63" t="s">
        <v>3347</v>
      </c>
      <c r="C1633" s="7" t="s">
        <v>664</v>
      </c>
      <c r="D1633" s="7" t="s">
        <v>3518</v>
      </c>
      <c r="E1633" s="8" t="s">
        <v>3519</v>
      </c>
      <c r="F1633" s="47" t="s">
        <v>3327</v>
      </c>
      <c r="G1633" s="12">
        <v>0.40050000000000002</v>
      </c>
      <c r="H1633" s="10">
        <f t="shared" si="182"/>
        <v>126321.87</v>
      </c>
      <c r="I1633" s="11">
        <v>50591.91</v>
      </c>
      <c r="J1633" s="10">
        <f t="shared" si="183"/>
        <v>132529.38</v>
      </c>
      <c r="K1633" s="11">
        <f t="shared" si="184"/>
        <v>53078.02</v>
      </c>
      <c r="L1633" s="34"/>
    </row>
    <row r="1634" spans="1:12" customFormat="1" ht="47.25" x14ac:dyDescent="0.25">
      <c r="A1634" s="6" t="s">
        <v>3602</v>
      </c>
      <c r="B1634" s="63" t="s">
        <v>3347</v>
      </c>
      <c r="C1634" s="7" t="s">
        <v>673</v>
      </c>
      <c r="D1634" s="7" t="s">
        <v>3603</v>
      </c>
      <c r="E1634" s="8" t="s">
        <v>3604</v>
      </c>
      <c r="F1634" s="47" t="s">
        <v>1426</v>
      </c>
      <c r="G1634" s="9">
        <v>9.1740600000000008</v>
      </c>
      <c r="H1634" s="10">
        <f t="shared" si="182"/>
        <v>98.7</v>
      </c>
      <c r="I1634" s="11">
        <v>905.44</v>
      </c>
      <c r="J1634" s="10">
        <f t="shared" si="183"/>
        <v>103.55</v>
      </c>
      <c r="K1634" s="11">
        <f t="shared" si="184"/>
        <v>949.97</v>
      </c>
      <c r="L1634" s="34"/>
    </row>
    <row r="1635" spans="1:12" customFormat="1" ht="47.25" x14ac:dyDescent="0.25">
      <c r="A1635" s="6" t="s">
        <v>3605</v>
      </c>
      <c r="B1635" s="63" t="s">
        <v>3347</v>
      </c>
      <c r="C1635" s="7" t="s">
        <v>681</v>
      </c>
      <c r="D1635" s="7" t="s">
        <v>1424</v>
      </c>
      <c r="E1635" s="8" t="s">
        <v>1425</v>
      </c>
      <c r="F1635" s="47" t="s">
        <v>1426</v>
      </c>
      <c r="G1635" s="14">
        <v>9.1739999999999995</v>
      </c>
      <c r="H1635" s="10">
        <f t="shared" si="182"/>
        <v>1202.3599999999999</v>
      </c>
      <c r="I1635" s="11">
        <v>11030.49</v>
      </c>
      <c r="J1635" s="10">
        <f t="shared" si="183"/>
        <v>1261.44</v>
      </c>
      <c r="K1635" s="11">
        <f t="shared" si="184"/>
        <v>11572.45</v>
      </c>
      <c r="L1635" s="34"/>
    </row>
    <row r="1636" spans="1:12" customFormat="1" ht="47.25" x14ac:dyDescent="0.25">
      <c r="A1636" s="6" t="s">
        <v>3606</v>
      </c>
      <c r="B1636" s="63" t="s">
        <v>3347</v>
      </c>
      <c r="C1636" s="7" t="s">
        <v>687</v>
      </c>
      <c r="D1636" s="7" t="s">
        <v>3607</v>
      </c>
      <c r="E1636" s="8" t="s">
        <v>3608</v>
      </c>
      <c r="F1636" s="47" t="s">
        <v>1426</v>
      </c>
      <c r="G1636" s="14">
        <v>9.1739999999999995</v>
      </c>
      <c r="H1636" s="10">
        <f t="shared" si="182"/>
        <v>98.7</v>
      </c>
      <c r="I1636" s="11">
        <v>905.44</v>
      </c>
      <c r="J1636" s="10">
        <f t="shared" si="183"/>
        <v>103.55</v>
      </c>
      <c r="K1636" s="11">
        <f t="shared" si="184"/>
        <v>949.97</v>
      </c>
      <c r="L1636" s="34"/>
    </row>
    <row r="1637" spans="1:12" s="62" customFormat="1" ht="18.75" x14ac:dyDescent="0.3">
      <c r="A1637" s="262" t="s">
        <v>4515</v>
      </c>
      <c r="B1637" s="263"/>
      <c r="C1637" s="263"/>
      <c r="D1637" s="263"/>
      <c r="E1637" s="264"/>
      <c r="F1637" s="58"/>
      <c r="G1637" s="58"/>
      <c r="H1637" s="58"/>
      <c r="I1637" s="101">
        <f>SUM(I1638:I1677)</f>
        <v>454712.45000000007</v>
      </c>
      <c r="J1637" s="58"/>
      <c r="K1637" s="75">
        <f>SUM(K1638:K1677)</f>
        <v>477057.25999999989</v>
      </c>
      <c r="L1637" s="59"/>
    </row>
    <row r="1638" spans="1:12" s="62" customFormat="1" ht="18.75" x14ac:dyDescent="0.3">
      <c r="A1638" s="258" t="s">
        <v>4503</v>
      </c>
      <c r="B1638" s="259"/>
      <c r="C1638" s="259"/>
      <c r="D1638" s="259"/>
      <c r="E1638" s="260"/>
      <c r="F1638" s="50"/>
      <c r="G1638" s="51"/>
      <c r="H1638" s="52"/>
      <c r="I1638" s="102">
        <v>0</v>
      </c>
      <c r="J1638" s="53"/>
      <c r="K1638" s="55">
        <v>0</v>
      </c>
      <c r="L1638" s="55"/>
    </row>
    <row r="1639" spans="1:12" customFormat="1" ht="31.5" x14ac:dyDescent="0.25">
      <c r="A1639" s="18" t="s">
        <v>562</v>
      </c>
      <c r="B1639" s="275"/>
      <c r="C1639" s="276"/>
      <c r="D1639" s="277"/>
      <c r="E1639" s="19" t="s">
        <v>3609</v>
      </c>
      <c r="F1639" s="20"/>
      <c r="G1639" s="21"/>
      <c r="H1639" s="22"/>
      <c r="I1639" s="11"/>
      <c r="J1639" s="22"/>
      <c r="K1639" s="22"/>
      <c r="L1639" s="34"/>
    </row>
    <row r="1640" spans="1:12" customFormat="1" ht="47.25" x14ac:dyDescent="0.25">
      <c r="A1640" s="6" t="s">
        <v>566</v>
      </c>
      <c r="B1640" s="63" t="s">
        <v>3610</v>
      </c>
      <c r="C1640" s="7" t="s">
        <v>11</v>
      </c>
      <c r="D1640" s="7" t="s">
        <v>3348</v>
      </c>
      <c r="E1640" s="8" t="s">
        <v>3349</v>
      </c>
      <c r="F1640" s="47" t="s">
        <v>1422</v>
      </c>
      <c r="G1640" s="13">
        <v>2.6013000000000001E-2</v>
      </c>
      <c r="H1640" s="10">
        <f t="shared" ref="H1640:H1677" si="185">ROUND(I1640/G1640,2)</f>
        <v>47726.52</v>
      </c>
      <c r="I1640" s="11">
        <v>1241.51</v>
      </c>
      <c r="J1640" s="10">
        <f t="shared" ref="J1640:J1677" si="186">ROUND(H1640*M$17*N$17*O$17,2)</f>
        <v>50071.82</v>
      </c>
      <c r="K1640" s="11">
        <f t="shared" ref="K1640:K1677" si="187">ROUND(J1640*G1640,2)</f>
        <v>1302.52</v>
      </c>
      <c r="L1640" s="34"/>
    </row>
    <row r="1641" spans="1:12" customFormat="1" ht="31.5" x14ac:dyDescent="0.25">
      <c r="A1641" s="6" t="s">
        <v>3611</v>
      </c>
      <c r="B1641" s="63" t="s">
        <v>3610</v>
      </c>
      <c r="C1641" s="7" t="s">
        <v>629</v>
      </c>
      <c r="D1641" s="7" t="s">
        <v>3247</v>
      </c>
      <c r="E1641" s="8" t="s">
        <v>3248</v>
      </c>
      <c r="F1641" s="47" t="s">
        <v>17</v>
      </c>
      <c r="G1641" s="13">
        <v>3.2171999999999999E-2</v>
      </c>
      <c r="H1641" s="10">
        <f t="shared" si="185"/>
        <v>162793.42000000001</v>
      </c>
      <c r="I1641" s="11">
        <v>5237.3900000000003</v>
      </c>
      <c r="J1641" s="10">
        <f t="shared" si="186"/>
        <v>170793.16</v>
      </c>
      <c r="K1641" s="11">
        <f t="shared" si="187"/>
        <v>5494.76</v>
      </c>
      <c r="L1641" s="34"/>
    </row>
    <row r="1642" spans="1:12" customFormat="1" ht="63" x14ac:dyDescent="0.25">
      <c r="A1642" s="6" t="s">
        <v>3612</v>
      </c>
      <c r="B1642" s="63" t="s">
        <v>3610</v>
      </c>
      <c r="C1642" s="7" t="s">
        <v>660</v>
      </c>
      <c r="D1642" s="7" t="s">
        <v>3350</v>
      </c>
      <c r="E1642" s="8" t="s">
        <v>3351</v>
      </c>
      <c r="F1642" s="47" t="s">
        <v>1422</v>
      </c>
      <c r="G1642" s="13">
        <v>1.0468999999999999E-2</v>
      </c>
      <c r="H1642" s="10">
        <f t="shared" si="185"/>
        <v>60469.96</v>
      </c>
      <c r="I1642" s="11">
        <v>633.05999999999995</v>
      </c>
      <c r="J1642" s="10">
        <f t="shared" si="186"/>
        <v>63441.48</v>
      </c>
      <c r="K1642" s="11">
        <f t="shared" si="187"/>
        <v>664.17</v>
      </c>
      <c r="L1642" s="34"/>
    </row>
    <row r="1643" spans="1:12" customFormat="1" ht="15.75" x14ac:dyDescent="0.25">
      <c r="A1643" s="6" t="s">
        <v>3613</v>
      </c>
      <c r="B1643" s="63" t="s">
        <v>3610</v>
      </c>
      <c r="C1643" s="7" t="s">
        <v>14</v>
      </c>
      <c r="D1643" s="7" t="s">
        <v>3325</v>
      </c>
      <c r="E1643" s="8" t="s">
        <v>3326</v>
      </c>
      <c r="F1643" s="47" t="s">
        <v>3327</v>
      </c>
      <c r="G1643" s="12">
        <v>0.2681</v>
      </c>
      <c r="H1643" s="10">
        <f t="shared" si="185"/>
        <v>12742.6</v>
      </c>
      <c r="I1643" s="11">
        <v>3416.29</v>
      </c>
      <c r="J1643" s="10">
        <f t="shared" si="186"/>
        <v>13368.78</v>
      </c>
      <c r="K1643" s="11">
        <f t="shared" si="187"/>
        <v>3584.17</v>
      </c>
      <c r="L1643" s="34"/>
    </row>
    <row r="1644" spans="1:12" customFormat="1" ht="15.75" x14ac:dyDescent="0.25">
      <c r="A1644" s="6" t="s">
        <v>3614</v>
      </c>
      <c r="B1644" s="63" t="s">
        <v>3610</v>
      </c>
      <c r="C1644" s="7" t="s">
        <v>19</v>
      </c>
      <c r="D1644" s="7" t="s">
        <v>791</v>
      </c>
      <c r="E1644" s="8" t="s">
        <v>792</v>
      </c>
      <c r="F1644" s="47" t="s">
        <v>22</v>
      </c>
      <c r="G1644" s="14">
        <v>2.9489999999999998</v>
      </c>
      <c r="H1644" s="10">
        <f t="shared" si="185"/>
        <v>1469.4</v>
      </c>
      <c r="I1644" s="11">
        <v>4333.26</v>
      </c>
      <c r="J1644" s="10">
        <f t="shared" si="186"/>
        <v>1541.61</v>
      </c>
      <c r="K1644" s="11">
        <f t="shared" si="187"/>
        <v>4546.21</v>
      </c>
      <c r="L1644" s="34"/>
    </row>
    <row r="1645" spans="1:12" customFormat="1" ht="47.25" x14ac:dyDescent="0.25">
      <c r="A1645" s="6" t="s">
        <v>3615</v>
      </c>
      <c r="B1645" s="63" t="s">
        <v>3610</v>
      </c>
      <c r="C1645" s="7" t="s">
        <v>56</v>
      </c>
      <c r="D1645" s="7" t="s">
        <v>3250</v>
      </c>
      <c r="E1645" s="8" t="s">
        <v>3251</v>
      </c>
      <c r="F1645" s="47" t="s">
        <v>1422</v>
      </c>
      <c r="G1645" s="13">
        <v>2.9222999999999999E-2</v>
      </c>
      <c r="H1645" s="10">
        <f t="shared" si="185"/>
        <v>8619.58</v>
      </c>
      <c r="I1645" s="11">
        <v>251.89</v>
      </c>
      <c r="J1645" s="10">
        <f t="shared" si="186"/>
        <v>9043.15</v>
      </c>
      <c r="K1645" s="11">
        <f t="shared" si="187"/>
        <v>264.27</v>
      </c>
      <c r="L1645" s="34"/>
    </row>
    <row r="1646" spans="1:12" customFormat="1" ht="31.5" x14ac:dyDescent="0.25">
      <c r="A1646" s="6" t="s">
        <v>3616</v>
      </c>
      <c r="B1646" s="63" t="s">
        <v>3610</v>
      </c>
      <c r="C1646" s="7" t="s">
        <v>76</v>
      </c>
      <c r="D1646" s="7" t="s">
        <v>3357</v>
      </c>
      <c r="E1646" s="8" t="s">
        <v>3617</v>
      </c>
      <c r="F1646" s="47" t="s">
        <v>17</v>
      </c>
      <c r="G1646" s="9">
        <v>0.29222999999999999</v>
      </c>
      <c r="H1646" s="10">
        <f t="shared" si="185"/>
        <v>18636.419999999998</v>
      </c>
      <c r="I1646" s="11">
        <v>5446.12</v>
      </c>
      <c r="J1646" s="10">
        <f t="shared" si="186"/>
        <v>19552.22</v>
      </c>
      <c r="K1646" s="11">
        <f t="shared" si="187"/>
        <v>5713.75</v>
      </c>
      <c r="L1646" s="34"/>
    </row>
    <row r="1647" spans="1:12" customFormat="1" ht="47.25" x14ac:dyDescent="0.25">
      <c r="A1647" s="6" t="s">
        <v>3618</v>
      </c>
      <c r="B1647" s="63" t="s">
        <v>3610</v>
      </c>
      <c r="C1647" s="7" t="s">
        <v>102</v>
      </c>
      <c r="D1647" s="7" t="s">
        <v>1424</v>
      </c>
      <c r="E1647" s="8" t="s">
        <v>1425</v>
      </c>
      <c r="F1647" s="47" t="s">
        <v>1426</v>
      </c>
      <c r="G1647" s="12">
        <v>18.322500000000002</v>
      </c>
      <c r="H1647" s="10">
        <f t="shared" si="185"/>
        <v>1202.3599999999999</v>
      </c>
      <c r="I1647" s="11">
        <v>22030.25</v>
      </c>
      <c r="J1647" s="10">
        <f t="shared" si="186"/>
        <v>1261.44</v>
      </c>
      <c r="K1647" s="11">
        <f t="shared" si="187"/>
        <v>23112.73</v>
      </c>
      <c r="L1647" s="34"/>
    </row>
    <row r="1648" spans="1:12" customFormat="1" ht="31.5" x14ac:dyDescent="0.25">
      <c r="A1648" s="6" t="s">
        <v>3619</v>
      </c>
      <c r="B1648" s="63" t="s">
        <v>3610</v>
      </c>
      <c r="C1648" s="7" t="s">
        <v>121</v>
      </c>
      <c r="D1648" s="7" t="s">
        <v>3254</v>
      </c>
      <c r="E1648" s="8" t="s">
        <v>3255</v>
      </c>
      <c r="F1648" s="47" t="s">
        <v>1426</v>
      </c>
      <c r="G1648" s="12">
        <v>18.322500000000002</v>
      </c>
      <c r="H1648" s="10">
        <f t="shared" si="185"/>
        <v>51.7</v>
      </c>
      <c r="I1648" s="11">
        <v>947.19</v>
      </c>
      <c r="J1648" s="10">
        <f t="shared" si="186"/>
        <v>54.24</v>
      </c>
      <c r="K1648" s="11">
        <f t="shared" si="187"/>
        <v>993.81</v>
      </c>
      <c r="L1648" s="34"/>
    </row>
    <row r="1649" spans="1:12" customFormat="1" ht="31.5" x14ac:dyDescent="0.25">
      <c r="A1649" s="18" t="s">
        <v>570</v>
      </c>
      <c r="B1649" s="261"/>
      <c r="C1649" s="261"/>
      <c r="D1649" s="261"/>
      <c r="E1649" s="19" t="s">
        <v>3620</v>
      </c>
      <c r="F1649" s="20"/>
      <c r="G1649" s="21"/>
      <c r="H1649" s="22"/>
      <c r="I1649" s="11"/>
      <c r="J1649" s="22"/>
      <c r="K1649" s="22"/>
      <c r="L1649" s="34"/>
    </row>
    <row r="1650" spans="1:12" customFormat="1" ht="31.5" x14ac:dyDescent="0.25">
      <c r="A1650" s="6" t="s">
        <v>572</v>
      </c>
      <c r="B1650" s="63" t="s">
        <v>3610</v>
      </c>
      <c r="C1650" s="7" t="s">
        <v>140</v>
      </c>
      <c r="D1650" s="7" t="s">
        <v>3621</v>
      </c>
      <c r="E1650" s="8" t="s">
        <v>3622</v>
      </c>
      <c r="F1650" s="47" t="s">
        <v>453</v>
      </c>
      <c r="G1650" s="14">
        <v>0.38300000000000001</v>
      </c>
      <c r="H1650" s="10">
        <f t="shared" si="185"/>
        <v>45944.67</v>
      </c>
      <c r="I1650" s="11">
        <v>17596.810000000001</v>
      </c>
      <c r="J1650" s="10">
        <f t="shared" si="186"/>
        <v>48202.41</v>
      </c>
      <c r="K1650" s="11">
        <f t="shared" si="187"/>
        <v>18461.52</v>
      </c>
      <c r="L1650" s="34"/>
    </row>
    <row r="1651" spans="1:12" customFormat="1" ht="63" x14ac:dyDescent="0.25">
      <c r="A1651" s="6" t="s">
        <v>574</v>
      </c>
      <c r="B1651" s="63" t="s">
        <v>3610</v>
      </c>
      <c r="C1651" s="7" t="s">
        <v>142</v>
      </c>
      <c r="D1651" s="7" t="s">
        <v>3623</v>
      </c>
      <c r="E1651" s="8" t="s">
        <v>3624</v>
      </c>
      <c r="F1651" s="47" t="s">
        <v>448</v>
      </c>
      <c r="G1651" s="17">
        <v>37</v>
      </c>
      <c r="H1651" s="10">
        <f t="shared" si="185"/>
        <v>420.33</v>
      </c>
      <c r="I1651" s="11">
        <v>15552.24</v>
      </c>
      <c r="J1651" s="10">
        <f t="shared" si="186"/>
        <v>440.99</v>
      </c>
      <c r="K1651" s="11">
        <f t="shared" si="187"/>
        <v>16316.63</v>
      </c>
      <c r="L1651" s="34"/>
    </row>
    <row r="1652" spans="1:12" customFormat="1" ht="31.5" x14ac:dyDescent="0.25">
      <c r="A1652" s="6" t="s">
        <v>576</v>
      </c>
      <c r="B1652" s="63" t="s">
        <v>3610</v>
      </c>
      <c r="C1652" s="7" t="s">
        <v>144</v>
      </c>
      <c r="D1652" s="7" t="s">
        <v>3625</v>
      </c>
      <c r="E1652" s="8" t="s">
        <v>3626</v>
      </c>
      <c r="F1652" s="47" t="s">
        <v>1601</v>
      </c>
      <c r="G1652" s="15">
        <v>0.13</v>
      </c>
      <c r="H1652" s="10">
        <f t="shared" si="185"/>
        <v>28650.69</v>
      </c>
      <c r="I1652" s="11">
        <v>3724.59</v>
      </c>
      <c r="J1652" s="10">
        <f t="shared" si="186"/>
        <v>30058.6</v>
      </c>
      <c r="K1652" s="11">
        <f t="shared" si="187"/>
        <v>3907.62</v>
      </c>
      <c r="L1652" s="34"/>
    </row>
    <row r="1653" spans="1:12" customFormat="1" ht="31.5" x14ac:dyDescent="0.25">
      <c r="A1653" s="4"/>
      <c r="B1653" s="64"/>
      <c r="C1653" s="5" t="s">
        <v>3627</v>
      </c>
      <c r="D1653" s="5"/>
      <c r="E1653" s="5"/>
      <c r="F1653" s="5"/>
      <c r="G1653" s="5"/>
      <c r="H1653" s="5"/>
      <c r="I1653" s="98"/>
      <c r="J1653" s="5"/>
      <c r="K1653" s="5"/>
      <c r="L1653" s="34"/>
    </row>
    <row r="1654" spans="1:12" customFormat="1" ht="63" x14ac:dyDescent="0.25">
      <c r="A1654" s="6" t="s">
        <v>3628</v>
      </c>
      <c r="B1654" s="63" t="s">
        <v>3610</v>
      </c>
      <c r="C1654" s="7" t="s">
        <v>159</v>
      </c>
      <c r="D1654" s="7" t="s">
        <v>3245</v>
      </c>
      <c r="E1654" s="8" t="s">
        <v>3246</v>
      </c>
      <c r="F1654" s="47" t="s">
        <v>1422</v>
      </c>
      <c r="G1654" s="12">
        <v>2.01E-2</v>
      </c>
      <c r="H1654" s="10">
        <f t="shared" si="185"/>
        <v>77418.91</v>
      </c>
      <c r="I1654" s="11">
        <v>1556.12</v>
      </c>
      <c r="J1654" s="10">
        <f t="shared" si="186"/>
        <v>81223.31</v>
      </c>
      <c r="K1654" s="11">
        <f t="shared" si="187"/>
        <v>1632.59</v>
      </c>
      <c r="L1654" s="34"/>
    </row>
    <row r="1655" spans="1:12" customFormat="1" ht="47.25" x14ac:dyDescent="0.25">
      <c r="A1655" s="6" t="s">
        <v>3629</v>
      </c>
      <c r="B1655" s="63" t="s">
        <v>3610</v>
      </c>
      <c r="C1655" s="7" t="s">
        <v>176</v>
      </c>
      <c r="D1655" s="7" t="s">
        <v>1424</v>
      </c>
      <c r="E1655" s="8" t="s">
        <v>1425</v>
      </c>
      <c r="F1655" s="47" t="s">
        <v>1426</v>
      </c>
      <c r="G1655" s="14">
        <v>35.174999999999997</v>
      </c>
      <c r="H1655" s="10">
        <f t="shared" si="185"/>
        <v>1202.3599999999999</v>
      </c>
      <c r="I1655" s="11">
        <v>42293.07</v>
      </c>
      <c r="J1655" s="10">
        <f t="shared" si="186"/>
        <v>1261.44</v>
      </c>
      <c r="K1655" s="11">
        <f t="shared" si="187"/>
        <v>44371.15</v>
      </c>
      <c r="L1655" s="34"/>
    </row>
    <row r="1656" spans="1:12" customFormat="1" ht="31.5" x14ac:dyDescent="0.25">
      <c r="A1656" s="6" t="s">
        <v>3630</v>
      </c>
      <c r="B1656" s="63" t="s">
        <v>3610</v>
      </c>
      <c r="C1656" s="7" t="s">
        <v>191</v>
      </c>
      <c r="D1656" s="7" t="s">
        <v>3254</v>
      </c>
      <c r="E1656" s="8" t="s">
        <v>3255</v>
      </c>
      <c r="F1656" s="47" t="s">
        <v>1426</v>
      </c>
      <c r="G1656" s="14">
        <v>35.174999999999997</v>
      </c>
      <c r="H1656" s="10">
        <f t="shared" si="185"/>
        <v>51.7</v>
      </c>
      <c r="I1656" s="11">
        <v>1818.41</v>
      </c>
      <c r="J1656" s="10">
        <f t="shared" si="186"/>
        <v>54.24</v>
      </c>
      <c r="K1656" s="11">
        <f t="shared" si="187"/>
        <v>1907.89</v>
      </c>
      <c r="L1656" s="34"/>
    </row>
    <row r="1657" spans="1:12" customFormat="1" ht="47.25" x14ac:dyDescent="0.25">
      <c r="A1657" s="6" t="s">
        <v>3631</v>
      </c>
      <c r="B1657" s="63" t="s">
        <v>3610</v>
      </c>
      <c r="C1657" s="7" t="s">
        <v>206</v>
      </c>
      <c r="D1657" s="7" t="s">
        <v>3632</v>
      </c>
      <c r="E1657" s="8" t="s">
        <v>3633</v>
      </c>
      <c r="F1657" s="47" t="s">
        <v>3327</v>
      </c>
      <c r="G1657" s="14">
        <v>0.42599999999999999</v>
      </c>
      <c r="H1657" s="10">
        <f t="shared" si="185"/>
        <v>300646.40999999997</v>
      </c>
      <c r="I1657" s="11">
        <v>128075.37</v>
      </c>
      <c r="J1657" s="10">
        <f t="shared" si="186"/>
        <v>315420.3</v>
      </c>
      <c r="K1657" s="11">
        <f t="shared" si="187"/>
        <v>134369.04999999999</v>
      </c>
      <c r="L1657" s="34"/>
    </row>
    <row r="1658" spans="1:12" customFormat="1" ht="15.75" x14ac:dyDescent="0.25">
      <c r="A1658" s="6" t="s">
        <v>3634</v>
      </c>
      <c r="B1658" s="63" t="s">
        <v>3610</v>
      </c>
      <c r="C1658" s="7" t="s">
        <v>207</v>
      </c>
      <c r="D1658" s="7" t="s">
        <v>3635</v>
      </c>
      <c r="E1658" s="8" t="s">
        <v>3636</v>
      </c>
      <c r="F1658" s="47" t="s">
        <v>22</v>
      </c>
      <c r="G1658" s="12">
        <v>5.11E-2</v>
      </c>
      <c r="H1658" s="10">
        <f t="shared" si="185"/>
        <v>4782.1899999999996</v>
      </c>
      <c r="I1658" s="11">
        <v>244.37</v>
      </c>
      <c r="J1658" s="10">
        <f t="shared" si="186"/>
        <v>5017.1899999999996</v>
      </c>
      <c r="K1658" s="11">
        <f t="shared" si="187"/>
        <v>256.38</v>
      </c>
      <c r="L1658" s="34"/>
    </row>
    <row r="1659" spans="1:12" customFormat="1" ht="15.75" x14ac:dyDescent="0.25">
      <c r="A1659" s="6" t="s">
        <v>3637</v>
      </c>
      <c r="B1659" s="63" t="s">
        <v>3610</v>
      </c>
      <c r="C1659" s="7" t="s">
        <v>208</v>
      </c>
      <c r="D1659" s="7" t="s">
        <v>791</v>
      </c>
      <c r="E1659" s="8" t="s">
        <v>792</v>
      </c>
      <c r="F1659" s="47" t="s">
        <v>22</v>
      </c>
      <c r="G1659" s="12">
        <v>0.68159999999999998</v>
      </c>
      <c r="H1659" s="10">
        <f t="shared" si="185"/>
        <v>1469.45</v>
      </c>
      <c r="I1659" s="11">
        <v>1001.58</v>
      </c>
      <c r="J1659" s="10">
        <f t="shared" si="186"/>
        <v>1541.66</v>
      </c>
      <c r="K1659" s="11">
        <f t="shared" si="187"/>
        <v>1050.8</v>
      </c>
      <c r="L1659" s="34"/>
    </row>
    <row r="1660" spans="1:12" customFormat="1" ht="31.5" x14ac:dyDescent="0.25">
      <c r="A1660" s="6" t="s">
        <v>3638</v>
      </c>
      <c r="B1660" s="63" t="s">
        <v>3610</v>
      </c>
      <c r="C1660" s="7" t="s">
        <v>209</v>
      </c>
      <c r="D1660" s="7" t="s">
        <v>3526</v>
      </c>
      <c r="E1660" s="8" t="s">
        <v>3639</v>
      </c>
      <c r="F1660" s="47" t="s">
        <v>448</v>
      </c>
      <c r="G1660" s="17">
        <v>5</v>
      </c>
      <c r="H1660" s="10">
        <f t="shared" si="185"/>
        <v>630.5</v>
      </c>
      <c r="I1660" s="11">
        <v>3152.48</v>
      </c>
      <c r="J1660" s="10">
        <f t="shared" si="186"/>
        <v>661.48</v>
      </c>
      <c r="K1660" s="11">
        <f t="shared" si="187"/>
        <v>3307.4</v>
      </c>
      <c r="L1660" s="34"/>
    </row>
    <row r="1661" spans="1:12" customFormat="1" ht="47.25" x14ac:dyDescent="0.25">
      <c r="A1661" s="6" t="s">
        <v>3640</v>
      </c>
      <c r="B1661" s="63" t="s">
        <v>3610</v>
      </c>
      <c r="C1661" s="7" t="s">
        <v>210</v>
      </c>
      <c r="D1661" s="7" t="s">
        <v>3538</v>
      </c>
      <c r="E1661" s="8" t="s">
        <v>3641</v>
      </c>
      <c r="F1661" s="47" t="s">
        <v>448</v>
      </c>
      <c r="G1661" s="17">
        <v>5</v>
      </c>
      <c r="H1661" s="10">
        <f t="shared" si="185"/>
        <v>772.24</v>
      </c>
      <c r="I1661" s="11">
        <v>3861.22</v>
      </c>
      <c r="J1661" s="10">
        <f t="shared" si="186"/>
        <v>810.19</v>
      </c>
      <c r="K1661" s="11">
        <f t="shared" si="187"/>
        <v>4050.95</v>
      </c>
      <c r="L1661" s="34"/>
    </row>
    <row r="1662" spans="1:12" customFormat="1" ht="47.25" x14ac:dyDescent="0.25">
      <c r="A1662" s="6" t="s">
        <v>3642</v>
      </c>
      <c r="B1662" s="63" t="s">
        <v>3610</v>
      </c>
      <c r="C1662" s="7" t="s">
        <v>3643</v>
      </c>
      <c r="D1662" s="7" t="s">
        <v>3644</v>
      </c>
      <c r="E1662" s="8" t="s">
        <v>3645</v>
      </c>
      <c r="F1662" s="47" t="s">
        <v>448</v>
      </c>
      <c r="G1662" s="17">
        <v>2</v>
      </c>
      <c r="H1662" s="10">
        <f t="shared" si="185"/>
        <v>2388.1</v>
      </c>
      <c r="I1662" s="11">
        <v>4776.2</v>
      </c>
      <c r="J1662" s="10">
        <f t="shared" si="186"/>
        <v>2505.4499999999998</v>
      </c>
      <c r="K1662" s="11">
        <f t="shared" si="187"/>
        <v>5010.8999999999996</v>
      </c>
      <c r="L1662" s="34"/>
    </row>
    <row r="1663" spans="1:12" customFormat="1" ht="47.25" x14ac:dyDescent="0.25">
      <c r="A1663" s="6" t="s">
        <v>3646</v>
      </c>
      <c r="B1663" s="63" t="s">
        <v>3610</v>
      </c>
      <c r="C1663" s="7" t="s">
        <v>3647</v>
      </c>
      <c r="D1663" s="7" t="s">
        <v>3648</v>
      </c>
      <c r="E1663" s="8" t="s">
        <v>3649</v>
      </c>
      <c r="F1663" s="47" t="s">
        <v>448</v>
      </c>
      <c r="G1663" s="17">
        <v>3</v>
      </c>
      <c r="H1663" s="10">
        <f t="shared" si="185"/>
        <v>3559.44</v>
      </c>
      <c r="I1663" s="11">
        <v>10678.33</v>
      </c>
      <c r="J1663" s="10">
        <f t="shared" si="186"/>
        <v>3734.35</v>
      </c>
      <c r="K1663" s="11">
        <f t="shared" si="187"/>
        <v>11203.05</v>
      </c>
      <c r="L1663" s="34"/>
    </row>
    <row r="1664" spans="1:12" customFormat="1" ht="31.5" x14ac:dyDescent="0.25">
      <c r="A1664" s="6" t="s">
        <v>3650</v>
      </c>
      <c r="B1664" s="63" t="s">
        <v>3610</v>
      </c>
      <c r="C1664" s="7" t="s">
        <v>3651</v>
      </c>
      <c r="D1664" s="7" t="s">
        <v>3553</v>
      </c>
      <c r="E1664" s="8" t="s">
        <v>3652</v>
      </c>
      <c r="F1664" s="47" t="s">
        <v>448</v>
      </c>
      <c r="G1664" s="17">
        <v>1</v>
      </c>
      <c r="H1664" s="10">
        <f t="shared" si="185"/>
        <v>4345.9399999999996</v>
      </c>
      <c r="I1664" s="11">
        <v>4345.9399999999996</v>
      </c>
      <c r="J1664" s="10">
        <f t="shared" si="186"/>
        <v>4559.5</v>
      </c>
      <c r="K1664" s="11">
        <f t="shared" si="187"/>
        <v>4559.5</v>
      </c>
      <c r="L1664" s="34"/>
    </row>
    <row r="1665" spans="1:12" customFormat="1" ht="31.5" x14ac:dyDescent="0.25">
      <c r="A1665" s="6" t="s">
        <v>3653</v>
      </c>
      <c r="B1665" s="63" t="s">
        <v>3610</v>
      </c>
      <c r="C1665" s="7" t="s">
        <v>3654</v>
      </c>
      <c r="D1665" s="7" t="s">
        <v>3556</v>
      </c>
      <c r="E1665" s="8" t="s">
        <v>3557</v>
      </c>
      <c r="F1665" s="47" t="s">
        <v>448</v>
      </c>
      <c r="G1665" s="17">
        <v>3</v>
      </c>
      <c r="H1665" s="10">
        <f t="shared" si="185"/>
        <v>4345.9399999999996</v>
      </c>
      <c r="I1665" s="11">
        <v>13037.82</v>
      </c>
      <c r="J1665" s="10">
        <f t="shared" si="186"/>
        <v>4559.5</v>
      </c>
      <c r="K1665" s="11">
        <f t="shared" si="187"/>
        <v>13678.5</v>
      </c>
      <c r="L1665" s="34"/>
    </row>
    <row r="1666" spans="1:12" customFormat="1" ht="47.25" x14ac:dyDescent="0.25">
      <c r="A1666" s="6" t="s">
        <v>3655</v>
      </c>
      <c r="B1666" s="63" t="s">
        <v>3610</v>
      </c>
      <c r="C1666" s="7" t="s">
        <v>3656</v>
      </c>
      <c r="D1666" s="7" t="s">
        <v>3550</v>
      </c>
      <c r="E1666" s="8" t="s">
        <v>3551</v>
      </c>
      <c r="F1666" s="47" t="s">
        <v>29</v>
      </c>
      <c r="G1666" s="12">
        <v>2.2800000000000001E-2</v>
      </c>
      <c r="H1666" s="10">
        <f t="shared" si="185"/>
        <v>82602.19</v>
      </c>
      <c r="I1666" s="11">
        <v>1883.33</v>
      </c>
      <c r="J1666" s="10">
        <f t="shared" si="186"/>
        <v>86661.3</v>
      </c>
      <c r="K1666" s="11">
        <f t="shared" si="187"/>
        <v>1975.88</v>
      </c>
      <c r="L1666" s="34"/>
    </row>
    <row r="1667" spans="1:12" customFormat="1" ht="15.75" x14ac:dyDescent="0.25">
      <c r="A1667" s="6" t="s">
        <v>3657</v>
      </c>
      <c r="B1667" s="63" t="s">
        <v>3610</v>
      </c>
      <c r="C1667" s="7" t="s">
        <v>211</v>
      </c>
      <c r="D1667" s="7" t="s">
        <v>3658</v>
      </c>
      <c r="E1667" s="8" t="s">
        <v>3659</v>
      </c>
      <c r="F1667" s="47" t="s">
        <v>1516</v>
      </c>
      <c r="G1667" s="16">
        <v>0.1</v>
      </c>
      <c r="H1667" s="10">
        <f t="shared" si="185"/>
        <v>19656.5</v>
      </c>
      <c r="I1667" s="11">
        <v>1965.65</v>
      </c>
      <c r="J1667" s="10">
        <f t="shared" si="186"/>
        <v>20622.43</v>
      </c>
      <c r="K1667" s="11">
        <f t="shared" si="187"/>
        <v>2062.2399999999998</v>
      </c>
      <c r="L1667" s="34"/>
    </row>
    <row r="1668" spans="1:12" customFormat="1" ht="47.25" x14ac:dyDescent="0.25">
      <c r="A1668" s="6" t="s">
        <v>3660</v>
      </c>
      <c r="B1668" s="63" t="s">
        <v>3610</v>
      </c>
      <c r="C1668" s="7" t="s">
        <v>212</v>
      </c>
      <c r="D1668" s="7" t="s">
        <v>3661</v>
      </c>
      <c r="E1668" s="8" t="s">
        <v>3662</v>
      </c>
      <c r="F1668" s="47" t="s">
        <v>448</v>
      </c>
      <c r="G1668" s="17">
        <v>1</v>
      </c>
      <c r="H1668" s="10">
        <f t="shared" si="185"/>
        <v>11075.95</v>
      </c>
      <c r="I1668" s="11">
        <v>11075.95</v>
      </c>
      <c r="J1668" s="10">
        <f t="shared" si="186"/>
        <v>11620.23</v>
      </c>
      <c r="K1668" s="11">
        <f t="shared" si="187"/>
        <v>11620.23</v>
      </c>
      <c r="L1668" s="34"/>
    </row>
    <row r="1669" spans="1:12" customFormat="1" ht="31.5" x14ac:dyDescent="0.25">
      <c r="A1669" s="6" t="s">
        <v>3663</v>
      </c>
      <c r="B1669" s="63" t="s">
        <v>3610</v>
      </c>
      <c r="C1669" s="7" t="s">
        <v>216</v>
      </c>
      <c r="D1669" s="7" t="s">
        <v>3418</v>
      </c>
      <c r="E1669" s="8" t="s">
        <v>3664</v>
      </c>
      <c r="F1669" s="47" t="s">
        <v>1516</v>
      </c>
      <c r="G1669" s="16">
        <v>0.1</v>
      </c>
      <c r="H1669" s="10">
        <f t="shared" si="185"/>
        <v>13332.2</v>
      </c>
      <c r="I1669" s="11">
        <v>1333.22</v>
      </c>
      <c r="J1669" s="10">
        <f t="shared" si="186"/>
        <v>13987.35</v>
      </c>
      <c r="K1669" s="11">
        <f t="shared" si="187"/>
        <v>1398.74</v>
      </c>
      <c r="L1669" s="34"/>
    </row>
    <row r="1670" spans="1:12" customFormat="1" ht="31.5" x14ac:dyDescent="0.25">
      <c r="A1670" s="6" t="s">
        <v>3665</v>
      </c>
      <c r="B1670" s="63" t="s">
        <v>3610</v>
      </c>
      <c r="C1670" s="7" t="s">
        <v>217</v>
      </c>
      <c r="D1670" s="7" t="s">
        <v>3666</v>
      </c>
      <c r="E1670" s="8" t="s">
        <v>3667</v>
      </c>
      <c r="F1670" s="47" t="s">
        <v>448</v>
      </c>
      <c r="G1670" s="17">
        <v>1</v>
      </c>
      <c r="H1670" s="10">
        <f t="shared" si="185"/>
        <v>19803.62</v>
      </c>
      <c r="I1670" s="11">
        <v>19803.62</v>
      </c>
      <c r="J1670" s="10">
        <f t="shared" si="186"/>
        <v>20776.78</v>
      </c>
      <c r="K1670" s="11">
        <f t="shared" si="187"/>
        <v>20776.78</v>
      </c>
      <c r="L1670" s="34"/>
    </row>
    <row r="1671" spans="1:12" customFormat="1" ht="31.5" x14ac:dyDescent="0.25">
      <c r="A1671" s="6" t="s">
        <v>3668</v>
      </c>
      <c r="B1671" s="63" t="s">
        <v>3610</v>
      </c>
      <c r="C1671" s="7" t="s">
        <v>221</v>
      </c>
      <c r="D1671" s="7" t="s">
        <v>3669</v>
      </c>
      <c r="E1671" s="8" t="s">
        <v>3670</v>
      </c>
      <c r="F1671" s="47" t="s">
        <v>1516</v>
      </c>
      <c r="G1671" s="16">
        <v>0.3</v>
      </c>
      <c r="H1671" s="10">
        <f t="shared" si="185"/>
        <v>1510.2</v>
      </c>
      <c r="I1671" s="11">
        <v>453.06</v>
      </c>
      <c r="J1671" s="10">
        <f t="shared" si="186"/>
        <v>1584.41</v>
      </c>
      <c r="K1671" s="11">
        <f t="shared" si="187"/>
        <v>475.32</v>
      </c>
      <c r="L1671" s="34"/>
    </row>
    <row r="1672" spans="1:12" customFormat="1" ht="15.75" x14ac:dyDescent="0.25">
      <c r="A1672" s="6" t="s">
        <v>3671</v>
      </c>
      <c r="B1672" s="63" t="s">
        <v>3610</v>
      </c>
      <c r="C1672" s="7" t="s">
        <v>232</v>
      </c>
      <c r="D1672" s="7" t="s">
        <v>1728</v>
      </c>
      <c r="E1672" s="8" t="s">
        <v>3672</v>
      </c>
      <c r="F1672" s="47" t="s">
        <v>448</v>
      </c>
      <c r="G1672" s="17">
        <v>3</v>
      </c>
      <c r="H1672" s="10">
        <f t="shared" si="185"/>
        <v>79.92</v>
      </c>
      <c r="I1672" s="11">
        <v>239.75</v>
      </c>
      <c r="J1672" s="10">
        <f t="shared" si="186"/>
        <v>83.85</v>
      </c>
      <c r="K1672" s="11">
        <f t="shared" si="187"/>
        <v>251.55</v>
      </c>
      <c r="L1672" s="34"/>
    </row>
    <row r="1673" spans="1:12" customFormat="1" ht="15.75" x14ac:dyDescent="0.25">
      <c r="A1673" s="6" t="s">
        <v>3673</v>
      </c>
      <c r="B1673" s="63" t="s">
        <v>3610</v>
      </c>
      <c r="C1673" s="7" t="s">
        <v>247</v>
      </c>
      <c r="D1673" s="7" t="s">
        <v>1731</v>
      </c>
      <c r="E1673" s="8" t="s">
        <v>1732</v>
      </c>
      <c r="F1673" s="47" t="s">
        <v>443</v>
      </c>
      <c r="G1673" s="15">
        <v>0.03</v>
      </c>
      <c r="H1673" s="10">
        <f t="shared" si="185"/>
        <v>252.33</v>
      </c>
      <c r="I1673" s="11">
        <v>7.57</v>
      </c>
      <c r="J1673" s="10">
        <f t="shared" si="186"/>
        <v>264.73</v>
      </c>
      <c r="K1673" s="11">
        <f t="shared" si="187"/>
        <v>7.94</v>
      </c>
      <c r="L1673" s="34"/>
    </row>
    <row r="1674" spans="1:12" customFormat="1" ht="31.5" x14ac:dyDescent="0.25">
      <c r="A1674" s="6" t="s">
        <v>3674</v>
      </c>
      <c r="B1674" s="63" t="s">
        <v>3610</v>
      </c>
      <c r="C1674" s="7" t="s">
        <v>258</v>
      </c>
      <c r="D1674" s="7" t="s">
        <v>3675</v>
      </c>
      <c r="E1674" s="8" t="s">
        <v>3676</v>
      </c>
      <c r="F1674" s="47" t="s">
        <v>448</v>
      </c>
      <c r="G1674" s="17">
        <v>1</v>
      </c>
      <c r="H1674" s="10">
        <f t="shared" si="185"/>
        <v>22326.78</v>
      </c>
      <c r="I1674" s="11">
        <v>22326.78</v>
      </c>
      <c r="J1674" s="10">
        <f t="shared" si="186"/>
        <v>23423.93</v>
      </c>
      <c r="K1674" s="11">
        <f t="shared" si="187"/>
        <v>23423.93</v>
      </c>
      <c r="L1674" s="34"/>
    </row>
    <row r="1675" spans="1:12" customFormat="1" ht="15.75" x14ac:dyDescent="0.25">
      <c r="A1675" s="6" t="s">
        <v>3677</v>
      </c>
      <c r="B1675" s="63" t="s">
        <v>3610</v>
      </c>
      <c r="C1675" s="7" t="s">
        <v>260</v>
      </c>
      <c r="D1675" s="7" t="s">
        <v>791</v>
      </c>
      <c r="E1675" s="8" t="s">
        <v>792</v>
      </c>
      <c r="F1675" s="47" t="s">
        <v>22</v>
      </c>
      <c r="G1675" s="16">
        <v>0.2</v>
      </c>
      <c r="H1675" s="10">
        <f t="shared" si="185"/>
        <v>1469.6</v>
      </c>
      <c r="I1675" s="11">
        <v>293.92</v>
      </c>
      <c r="J1675" s="10">
        <f t="shared" si="186"/>
        <v>1541.82</v>
      </c>
      <c r="K1675" s="11">
        <f t="shared" si="187"/>
        <v>308.36</v>
      </c>
      <c r="L1675" s="34"/>
    </row>
    <row r="1676" spans="1:12" customFormat="1" ht="15.75" x14ac:dyDescent="0.25">
      <c r="A1676" s="18" t="s">
        <v>579</v>
      </c>
      <c r="B1676" s="261"/>
      <c r="C1676" s="261"/>
      <c r="D1676" s="261"/>
      <c r="E1676" s="19" t="s">
        <v>3594</v>
      </c>
      <c r="F1676" s="20"/>
      <c r="G1676" s="21"/>
      <c r="H1676" s="22"/>
      <c r="I1676" s="11"/>
      <c r="J1676" s="22"/>
      <c r="K1676" s="22"/>
      <c r="L1676" s="34"/>
    </row>
    <row r="1677" spans="1:12" customFormat="1" ht="31.5" x14ac:dyDescent="0.25">
      <c r="A1677" s="6" t="s">
        <v>581</v>
      </c>
      <c r="B1677" s="63" t="s">
        <v>3610</v>
      </c>
      <c r="C1677" s="7" t="s">
        <v>269</v>
      </c>
      <c r="D1677" s="7" t="s">
        <v>3678</v>
      </c>
      <c r="E1677" s="8" t="s">
        <v>3679</v>
      </c>
      <c r="F1677" s="47" t="s">
        <v>3279</v>
      </c>
      <c r="G1677" s="15">
        <v>0.06</v>
      </c>
      <c r="H1677" s="10">
        <f t="shared" si="185"/>
        <v>1667968.17</v>
      </c>
      <c r="I1677" s="11">
        <v>100078.09</v>
      </c>
      <c r="J1677" s="10">
        <f t="shared" si="186"/>
        <v>1749932.81</v>
      </c>
      <c r="K1677" s="11">
        <f t="shared" si="187"/>
        <v>104995.97</v>
      </c>
      <c r="L1677" s="34"/>
    </row>
    <row r="1678" spans="1:12" s="62" customFormat="1" ht="18.75" x14ac:dyDescent="0.3">
      <c r="A1678" s="262" t="s">
        <v>4516</v>
      </c>
      <c r="B1678" s="263"/>
      <c r="C1678" s="263"/>
      <c r="D1678" s="263"/>
      <c r="E1678" s="264"/>
      <c r="F1678" s="58"/>
      <c r="G1678" s="58"/>
      <c r="H1678" s="58"/>
      <c r="I1678" s="101">
        <f>SUM(I1682:I1803)</f>
        <v>1150800.68</v>
      </c>
      <c r="J1678" s="58"/>
      <c r="K1678" s="101">
        <f>SUM(K1682:K1803)</f>
        <v>1205894.6999999997</v>
      </c>
      <c r="L1678" s="59"/>
    </row>
    <row r="1679" spans="1:12" s="62" customFormat="1" ht="18.75" x14ac:dyDescent="0.3">
      <c r="A1679" s="258" t="s">
        <v>4503</v>
      </c>
      <c r="B1679" s="259"/>
      <c r="C1679" s="259"/>
      <c r="D1679" s="259"/>
      <c r="E1679" s="260"/>
      <c r="F1679" s="50"/>
      <c r="G1679" s="51"/>
      <c r="H1679" s="52"/>
      <c r="I1679" s="102">
        <f>I1683</f>
        <v>127623.12</v>
      </c>
      <c r="J1679" s="53"/>
      <c r="K1679" s="107">
        <f>K1683</f>
        <v>132437.76000000001</v>
      </c>
      <c r="L1679" s="55"/>
    </row>
    <row r="1680" spans="1:12" customFormat="1" ht="31.5" x14ac:dyDescent="0.25">
      <c r="A1680" s="18" t="s">
        <v>589</v>
      </c>
      <c r="B1680" s="261"/>
      <c r="C1680" s="261"/>
      <c r="D1680" s="261"/>
      <c r="E1680" s="19" t="s">
        <v>3680</v>
      </c>
      <c r="F1680" s="20"/>
      <c r="G1680" s="21"/>
      <c r="H1680" s="22"/>
      <c r="I1680" s="11"/>
      <c r="J1680" s="22"/>
      <c r="K1680" s="22"/>
      <c r="L1680" s="34"/>
    </row>
    <row r="1681" spans="1:12" customFormat="1" ht="15" customHeight="1" x14ac:dyDescent="0.25">
      <c r="A1681" s="4"/>
      <c r="B1681" s="64"/>
      <c r="C1681" s="268" t="s">
        <v>3681</v>
      </c>
      <c r="D1681" s="268"/>
      <c r="E1681" s="268"/>
      <c r="F1681" s="5"/>
      <c r="G1681" s="5"/>
      <c r="H1681" s="5"/>
      <c r="I1681" s="98"/>
      <c r="J1681" s="5"/>
      <c r="K1681" s="5"/>
      <c r="L1681" s="34"/>
    </row>
    <row r="1682" spans="1:12" customFormat="1" ht="15.75" x14ac:dyDescent="0.25">
      <c r="A1682" s="6" t="s">
        <v>591</v>
      </c>
      <c r="B1682" s="63" t="s">
        <v>3682</v>
      </c>
      <c r="C1682" s="7" t="s">
        <v>11</v>
      </c>
      <c r="D1682" s="7" t="s">
        <v>3683</v>
      </c>
      <c r="E1682" s="8" t="s">
        <v>3684</v>
      </c>
      <c r="F1682" s="47" t="s">
        <v>448</v>
      </c>
      <c r="G1682" s="17">
        <v>1</v>
      </c>
      <c r="H1682" s="10">
        <f t="shared" ref="H1682:H1745" si="188">ROUND(I1682/G1682,2)</f>
        <v>22803.43</v>
      </c>
      <c r="I1682" s="11">
        <v>22803.43</v>
      </c>
      <c r="J1682" s="10">
        <f t="shared" ref="J1682:J1745" si="189">ROUND(H1682*M$17*N$17*O$17,2)</f>
        <v>23924</v>
      </c>
      <c r="K1682" s="11">
        <f t="shared" ref="K1682:K1745" si="190">ROUND(J1682*G1682,2)</f>
        <v>23924</v>
      </c>
      <c r="L1682" s="34"/>
    </row>
    <row r="1683" spans="1:12" s="74" customFormat="1" ht="47.25" x14ac:dyDescent="0.25">
      <c r="A1683" s="65" t="s">
        <v>3685</v>
      </c>
      <c r="B1683" s="66" t="s">
        <v>3682</v>
      </c>
      <c r="C1683" s="67" t="s">
        <v>12</v>
      </c>
      <c r="D1683" s="67" t="s">
        <v>3686</v>
      </c>
      <c r="E1683" s="68" t="s">
        <v>4644</v>
      </c>
      <c r="F1683" s="69" t="s">
        <v>448</v>
      </c>
      <c r="G1683" s="70">
        <v>1</v>
      </c>
      <c r="H1683" s="71">
        <f t="shared" si="188"/>
        <v>127623.12</v>
      </c>
      <c r="I1683" s="11">
        <v>127623.12</v>
      </c>
      <c r="J1683" s="71">
        <f>ROUND(H1683*N$17*O$17,2)</f>
        <v>132437.76000000001</v>
      </c>
      <c r="K1683" s="72">
        <f t="shared" si="190"/>
        <v>132437.76000000001</v>
      </c>
      <c r="L1683" s="73"/>
    </row>
    <row r="1684" spans="1:12" customFormat="1" ht="15" customHeight="1" x14ac:dyDescent="0.25">
      <c r="A1684" s="4"/>
      <c r="B1684" s="64"/>
      <c r="C1684" s="268" t="s">
        <v>3687</v>
      </c>
      <c r="D1684" s="268"/>
      <c r="E1684" s="268"/>
      <c r="F1684" s="5"/>
      <c r="G1684" s="5"/>
      <c r="H1684" s="5"/>
      <c r="I1684" s="98"/>
      <c r="J1684" s="5"/>
      <c r="K1684" s="5"/>
      <c r="L1684" s="34"/>
    </row>
    <row r="1685" spans="1:12" customFormat="1" ht="47.25" x14ac:dyDescent="0.25">
      <c r="A1685" s="6" t="s">
        <v>3688</v>
      </c>
      <c r="B1685" s="63" t="s">
        <v>3682</v>
      </c>
      <c r="C1685" s="7" t="s">
        <v>629</v>
      </c>
      <c r="D1685" s="7" t="s">
        <v>3689</v>
      </c>
      <c r="E1685" s="8" t="s">
        <v>3690</v>
      </c>
      <c r="F1685" s="47" t="s">
        <v>1516</v>
      </c>
      <c r="G1685" s="16">
        <v>0.1</v>
      </c>
      <c r="H1685" s="10">
        <f t="shared" si="188"/>
        <v>104079.1</v>
      </c>
      <c r="I1685" s="11">
        <v>10407.91</v>
      </c>
      <c r="J1685" s="10">
        <f t="shared" si="189"/>
        <v>109193.59</v>
      </c>
      <c r="K1685" s="11">
        <f t="shared" si="190"/>
        <v>10919.36</v>
      </c>
      <c r="L1685" s="34"/>
    </row>
    <row r="1686" spans="1:12" customFormat="1" ht="47.25" x14ac:dyDescent="0.25">
      <c r="A1686" s="6" t="s">
        <v>3691</v>
      </c>
      <c r="B1686" s="63" t="s">
        <v>3682</v>
      </c>
      <c r="C1686" s="7" t="s">
        <v>631</v>
      </c>
      <c r="D1686" s="7" t="s">
        <v>3692</v>
      </c>
      <c r="E1686" s="8" t="s">
        <v>3693</v>
      </c>
      <c r="F1686" s="47" t="s">
        <v>448</v>
      </c>
      <c r="G1686" s="17">
        <v>1</v>
      </c>
      <c r="H1686" s="10">
        <f t="shared" si="188"/>
        <v>23343.79</v>
      </c>
      <c r="I1686" s="11">
        <v>23343.79</v>
      </c>
      <c r="J1686" s="10">
        <f t="shared" si="189"/>
        <v>24490.91</v>
      </c>
      <c r="K1686" s="11">
        <f t="shared" si="190"/>
        <v>24490.91</v>
      </c>
      <c r="L1686" s="34"/>
    </row>
    <row r="1687" spans="1:12" customFormat="1" ht="31.5" x14ac:dyDescent="0.25">
      <c r="A1687" s="6" t="s">
        <v>3694</v>
      </c>
      <c r="B1687" s="63" t="s">
        <v>3682</v>
      </c>
      <c r="C1687" s="7" t="s">
        <v>635</v>
      </c>
      <c r="D1687" s="7" t="s">
        <v>3695</v>
      </c>
      <c r="E1687" s="8" t="s">
        <v>3696</v>
      </c>
      <c r="F1687" s="47" t="s">
        <v>448</v>
      </c>
      <c r="G1687" s="17">
        <v>1</v>
      </c>
      <c r="H1687" s="10">
        <f t="shared" si="188"/>
        <v>5582.95</v>
      </c>
      <c r="I1687" s="11">
        <v>5582.95</v>
      </c>
      <c r="J1687" s="10">
        <f t="shared" si="189"/>
        <v>5857.3</v>
      </c>
      <c r="K1687" s="11">
        <f t="shared" si="190"/>
        <v>5857.3</v>
      </c>
      <c r="L1687" s="34"/>
    </row>
    <row r="1688" spans="1:12" customFormat="1" ht="15" customHeight="1" x14ac:dyDescent="0.25">
      <c r="A1688" s="4"/>
      <c r="B1688" s="64"/>
      <c r="C1688" s="265" t="s">
        <v>3697</v>
      </c>
      <c r="D1688" s="266"/>
      <c r="E1688" s="267"/>
      <c r="F1688" s="5"/>
      <c r="G1688" s="5"/>
      <c r="H1688" s="5"/>
      <c r="I1688" s="98"/>
      <c r="J1688" s="5"/>
      <c r="K1688" s="5"/>
      <c r="L1688" s="34"/>
    </row>
    <row r="1689" spans="1:12" customFormat="1" ht="31.5" x14ac:dyDescent="0.25">
      <c r="A1689" s="6" t="s">
        <v>3698</v>
      </c>
      <c r="B1689" s="63" t="s">
        <v>3682</v>
      </c>
      <c r="C1689" s="7" t="s">
        <v>660</v>
      </c>
      <c r="D1689" s="7" t="s">
        <v>3699</v>
      </c>
      <c r="E1689" s="8" t="s">
        <v>3700</v>
      </c>
      <c r="F1689" s="47" t="s">
        <v>453</v>
      </c>
      <c r="G1689" s="15">
        <v>0.01</v>
      </c>
      <c r="H1689" s="10">
        <f t="shared" si="188"/>
        <v>71838</v>
      </c>
      <c r="I1689" s="11">
        <v>718.38</v>
      </c>
      <c r="J1689" s="10">
        <f t="shared" si="189"/>
        <v>75368.149999999994</v>
      </c>
      <c r="K1689" s="11">
        <f t="shared" si="190"/>
        <v>753.68</v>
      </c>
      <c r="L1689" s="34"/>
    </row>
    <row r="1690" spans="1:12" customFormat="1" ht="47.25" x14ac:dyDescent="0.25">
      <c r="A1690" s="6" t="s">
        <v>3701</v>
      </c>
      <c r="B1690" s="63" t="s">
        <v>3682</v>
      </c>
      <c r="C1690" s="7" t="s">
        <v>663</v>
      </c>
      <c r="D1690" s="7" t="s">
        <v>3702</v>
      </c>
      <c r="E1690" s="8" t="s">
        <v>3703</v>
      </c>
      <c r="F1690" s="47" t="s">
        <v>458</v>
      </c>
      <c r="G1690" s="15">
        <v>1.01</v>
      </c>
      <c r="H1690" s="10">
        <f t="shared" si="188"/>
        <v>328.19</v>
      </c>
      <c r="I1690" s="11">
        <v>331.47</v>
      </c>
      <c r="J1690" s="10">
        <f t="shared" si="189"/>
        <v>344.32</v>
      </c>
      <c r="K1690" s="11">
        <f t="shared" si="190"/>
        <v>347.76</v>
      </c>
      <c r="L1690" s="34"/>
    </row>
    <row r="1691" spans="1:12" customFormat="1" ht="15" customHeight="1" x14ac:dyDescent="0.25">
      <c r="A1691" s="4"/>
      <c r="B1691" s="64"/>
      <c r="C1691" s="268" t="s">
        <v>3704</v>
      </c>
      <c r="D1691" s="268"/>
      <c r="E1691" s="268"/>
      <c r="F1691" s="5"/>
      <c r="G1691" s="5"/>
      <c r="H1691" s="5"/>
      <c r="I1691" s="98"/>
      <c r="J1691" s="5"/>
      <c r="K1691" s="5"/>
      <c r="L1691" s="34"/>
    </row>
    <row r="1692" spans="1:12" customFormat="1" ht="31.5" x14ac:dyDescent="0.25">
      <c r="A1692" s="6" t="s">
        <v>3705</v>
      </c>
      <c r="B1692" s="63" t="s">
        <v>3682</v>
      </c>
      <c r="C1692" s="7" t="s">
        <v>14</v>
      </c>
      <c r="D1692" s="7" t="s">
        <v>3706</v>
      </c>
      <c r="E1692" s="8" t="s">
        <v>3707</v>
      </c>
      <c r="F1692" s="47" t="s">
        <v>453</v>
      </c>
      <c r="G1692" s="15">
        <v>0.09</v>
      </c>
      <c r="H1692" s="10">
        <f t="shared" si="188"/>
        <v>88834.78</v>
      </c>
      <c r="I1692" s="11">
        <v>7995.13</v>
      </c>
      <c r="J1692" s="10">
        <f t="shared" si="189"/>
        <v>93200.16</v>
      </c>
      <c r="K1692" s="11">
        <f t="shared" si="190"/>
        <v>8388.01</v>
      </c>
      <c r="L1692" s="34"/>
    </row>
    <row r="1693" spans="1:12" customFormat="1" ht="47.25" x14ac:dyDescent="0.25">
      <c r="A1693" s="6" t="s">
        <v>3708</v>
      </c>
      <c r="B1693" s="63" t="s">
        <v>3682</v>
      </c>
      <c r="C1693" s="7" t="s">
        <v>19</v>
      </c>
      <c r="D1693" s="7" t="s">
        <v>3709</v>
      </c>
      <c r="E1693" s="8" t="s">
        <v>3710</v>
      </c>
      <c r="F1693" s="47" t="s">
        <v>458</v>
      </c>
      <c r="G1693" s="17">
        <v>9</v>
      </c>
      <c r="H1693" s="10">
        <f t="shared" si="188"/>
        <v>56.23</v>
      </c>
      <c r="I1693" s="11">
        <v>506.05</v>
      </c>
      <c r="J1693" s="10">
        <f t="shared" si="189"/>
        <v>58.99</v>
      </c>
      <c r="K1693" s="11">
        <f t="shared" si="190"/>
        <v>530.91</v>
      </c>
      <c r="L1693" s="34"/>
    </row>
    <row r="1694" spans="1:12" customFormat="1" ht="15" customHeight="1" x14ac:dyDescent="0.25">
      <c r="A1694" s="4"/>
      <c r="B1694" s="64"/>
      <c r="C1694" s="265" t="s">
        <v>3711</v>
      </c>
      <c r="D1694" s="266"/>
      <c r="E1694" s="267"/>
      <c r="F1694" s="5"/>
      <c r="G1694" s="5"/>
      <c r="H1694" s="5"/>
      <c r="I1694" s="98"/>
      <c r="J1694" s="5"/>
      <c r="K1694" s="5"/>
      <c r="L1694" s="34"/>
    </row>
    <row r="1695" spans="1:12" customFormat="1" ht="31.5" x14ac:dyDescent="0.25">
      <c r="A1695" s="6" t="s">
        <v>3712</v>
      </c>
      <c r="B1695" s="63" t="s">
        <v>3682</v>
      </c>
      <c r="C1695" s="7" t="s">
        <v>56</v>
      </c>
      <c r="D1695" s="7" t="s">
        <v>504</v>
      </c>
      <c r="E1695" s="8" t="s">
        <v>505</v>
      </c>
      <c r="F1695" s="47" t="s">
        <v>308</v>
      </c>
      <c r="G1695" s="9">
        <v>8.5800000000000008E-3</v>
      </c>
      <c r="H1695" s="10">
        <f t="shared" si="188"/>
        <v>8617.7199999999993</v>
      </c>
      <c r="I1695" s="11">
        <v>73.94</v>
      </c>
      <c r="J1695" s="10">
        <f t="shared" si="189"/>
        <v>9041.2000000000007</v>
      </c>
      <c r="K1695" s="11">
        <f t="shared" si="190"/>
        <v>77.569999999999993</v>
      </c>
      <c r="L1695" s="34"/>
    </row>
    <row r="1696" spans="1:12" customFormat="1" ht="31.5" x14ac:dyDescent="0.25">
      <c r="A1696" s="6" t="s">
        <v>3713</v>
      </c>
      <c r="B1696" s="63" t="s">
        <v>3682</v>
      </c>
      <c r="C1696" s="7" t="s">
        <v>76</v>
      </c>
      <c r="D1696" s="7" t="s">
        <v>508</v>
      </c>
      <c r="E1696" s="8" t="s">
        <v>3714</v>
      </c>
      <c r="F1696" s="47" t="s">
        <v>308</v>
      </c>
      <c r="G1696" s="9">
        <v>8.5800000000000008E-3</v>
      </c>
      <c r="H1696" s="10">
        <f t="shared" si="188"/>
        <v>16282.05</v>
      </c>
      <c r="I1696" s="11">
        <v>139.69999999999999</v>
      </c>
      <c r="J1696" s="10">
        <f t="shared" si="189"/>
        <v>17082.16</v>
      </c>
      <c r="K1696" s="11">
        <f t="shared" si="190"/>
        <v>146.56</v>
      </c>
      <c r="L1696" s="34"/>
    </row>
    <row r="1697" spans="1:12" customFormat="1" ht="15" customHeight="1" x14ac:dyDescent="0.25">
      <c r="A1697" s="4"/>
      <c r="B1697" s="64"/>
      <c r="C1697" s="268" t="s">
        <v>3715</v>
      </c>
      <c r="D1697" s="268"/>
      <c r="E1697" s="268"/>
      <c r="F1697" s="5"/>
      <c r="G1697" s="5"/>
      <c r="H1697" s="5"/>
      <c r="I1697" s="98"/>
      <c r="J1697" s="5"/>
      <c r="K1697" s="5"/>
      <c r="L1697" s="34"/>
    </row>
    <row r="1698" spans="1:12" customFormat="1" ht="31.5" x14ac:dyDescent="0.25">
      <c r="A1698" s="6" t="s">
        <v>3716</v>
      </c>
      <c r="B1698" s="63" t="s">
        <v>3682</v>
      </c>
      <c r="C1698" s="7" t="s">
        <v>102</v>
      </c>
      <c r="D1698" s="7" t="s">
        <v>3412</v>
      </c>
      <c r="E1698" s="8" t="s">
        <v>3413</v>
      </c>
      <c r="F1698" s="47" t="s">
        <v>29</v>
      </c>
      <c r="G1698" s="12">
        <v>1.5599999999999999E-2</v>
      </c>
      <c r="H1698" s="10">
        <f t="shared" si="188"/>
        <v>979578.21</v>
      </c>
      <c r="I1698" s="11">
        <v>15281.42</v>
      </c>
      <c r="J1698" s="10">
        <f t="shared" si="189"/>
        <v>1027715.08</v>
      </c>
      <c r="K1698" s="11">
        <f t="shared" si="190"/>
        <v>16032.36</v>
      </c>
      <c r="L1698" s="34"/>
    </row>
    <row r="1699" spans="1:12" customFormat="1" ht="15.75" x14ac:dyDescent="0.25">
      <c r="A1699" s="6" t="s">
        <v>3717</v>
      </c>
      <c r="B1699" s="63" t="s">
        <v>3682</v>
      </c>
      <c r="C1699" s="7" t="s">
        <v>104</v>
      </c>
      <c r="D1699" s="7" t="s">
        <v>3718</v>
      </c>
      <c r="E1699" s="8" t="s">
        <v>3719</v>
      </c>
      <c r="F1699" s="47" t="s">
        <v>29</v>
      </c>
      <c r="G1699" s="12">
        <v>-1.5599999999999999E-2</v>
      </c>
      <c r="H1699" s="10">
        <f t="shared" si="188"/>
        <v>72603.210000000006</v>
      </c>
      <c r="I1699" s="11">
        <v>-1132.6099999999999</v>
      </c>
      <c r="J1699" s="10">
        <f t="shared" si="189"/>
        <v>76170.960000000006</v>
      </c>
      <c r="K1699" s="11">
        <f t="shared" si="190"/>
        <v>-1188.27</v>
      </c>
      <c r="L1699" s="34"/>
    </row>
    <row r="1700" spans="1:12" customFormat="1" ht="47.25" x14ac:dyDescent="0.25">
      <c r="A1700" s="6" t="s">
        <v>3720</v>
      </c>
      <c r="B1700" s="63" t="s">
        <v>3682</v>
      </c>
      <c r="C1700" s="7" t="s">
        <v>106</v>
      </c>
      <c r="D1700" s="7" t="s">
        <v>3721</v>
      </c>
      <c r="E1700" s="8" t="s">
        <v>3722</v>
      </c>
      <c r="F1700" s="47" t="s">
        <v>448</v>
      </c>
      <c r="G1700" s="17">
        <v>1</v>
      </c>
      <c r="H1700" s="10">
        <f t="shared" si="188"/>
        <v>84.93</v>
      </c>
      <c r="I1700" s="11">
        <v>84.93</v>
      </c>
      <c r="J1700" s="10">
        <f t="shared" si="189"/>
        <v>89.1</v>
      </c>
      <c r="K1700" s="11">
        <f t="shared" si="190"/>
        <v>89.1</v>
      </c>
      <c r="L1700" s="34"/>
    </row>
    <row r="1701" spans="1:12" customFormat="1" ht="31.5" x14ac:dyDescent="0.25">
      <c r="A1701" s="6" t="s">
        <v>3723</v>
      </c>
      <c r="B1701" s="63" t="s">
        <v>3682</v>
      </c>
      <c r="C1701" s="7" t="s">
        <v>108</v>
      </c>
      <c r="D1701" s="7" t="s">
        <v>3724</v>
      </c>
      <c r="E1701" s="8" t="s">
        <v>3725</v>
      </c>
      <c r="F1701" s="47" t="s">
        <v>448</v>
      </c>
      <c r="G1701" s="17">
        <v>1</v>
      </c>
      <c r="H1701" s="10">
        <f t="shared" si="188"/>
        <v>3778.65</v>
      </c>
      <c r="I1701" s="11">
        <v>3778.65</v>
      </c>
      <c r="J1701" s="10">
        <f t="shared" si="189"/>
        <v>3964.33</v>
      </c>
      <c r="K1701" s="11">
        <f t="shared" si="190"/>
        <v>3964.33</v>
      </c>
      <c r="L1701" s="34"/>
    </row>
    <row r="1702" spans="1:12" customFormat="1" ht="15" customHeight="1" x14ac:dyDescent="0.25">
      <c r="A1702" s="4"/>
      <c r="B1702" s="64"/>
      <c r="C1702" s="268" t="s">
        <v>3726</v>
      </c>
      <c r="D1702" s="268"/>
      <c r="E1702" s="268"/>
      <c r="F1702" s="5"/>
      <c r="G1702" s="5"/>
      <c r="H1702" s="5"/>
      <c r="I1702" s="98"/>
      <c r="J1702" s="5"/>
      <c r="K1702" s="5"/>
      <c r="L1702" s="34"/>
    </row>
    <row r="1703" spans="1:12" customFormat="1" ht="31.5" x14ac:dyDescent="0.25">
      <c r="A1703" s="6" t="s">
        <v>3727</v>
      </c>
      <c r="B1703" s="63" t="s">
        <v>3682</v>
      </c>
      <c r="C1703" s="7" t="s">
        <v>121</v>
      </c>
      <c r="D1703" s="7" t="s">
        <v>3728</v>
      </c>
      <c r="E1703" s="8" t="s">
        <v>3729</v>
      </c>
      <c r="F1703" s="47" t="s">
        <v>17</v>
      </c>
      <c r="G1703" s="9">
        <v>2.5600000000000002E-3</v>
      </c>
      <c r="H1703" s="10">
        <f t="shared" si="188"/>
        <v>246847.66</v>
      </c>
      <c r="I1703" s="11">
        <v>631.92999999999995</v>
      </c>
      <c r="J1703" s="10">
        <f t="shared" si="189"/>
        <v>258977.86</v>
      </c>
      <c r="K1703" s="11">
        <f t="shared" si="190"/>
        <v>662.98</v>
      </c>
      <c r="L1703" s="34"/>
    </row>
    <row r="1704" spans="1:12" customFormat="1" ht="15.75" x14ac:dyDescent="0.25">
      <c r="A1704" s="6" t="s">
        <v>3730</v>
      </c>
      <c r="B1704" s="63" t="s">
        <v>3682</v>
      </c>
      <c r="C1704" s="7" t="s">
        <v>140</v>
      </c>
      <c r="D1704" s="7" t="s">
        <v>3342</v>
      </c>
      <c r="E1704" s="8" t="s">
        <v>3343</v>
      </c>
      <c r="F1704" s="47" t="s">
        <v>17</v>
      </c>
      <c r="G1704" s="12">
        <v>2.9999999999999997E-4</v>
      </c>
      <c r="H1704" s="10">
        <f t="shared" si="188"/>
        <v>233366.67</v>
      </c>
      <c r="I1704" s="11">
        <v>70.010000000000005</v>
      </c>
      <c r="J1704" s="10">
        <f t="shared" si="189"/>
        <v>244834.4</v>
      </c>
      <c r="K1704" s="11">
        <f t="shared" si="190"/>
        <v>73.45</v>
      </c>
      <c r="L1704" s="34"/>
    </row>
    <row r="1705" spans="1:12" customFormat="1" ht="15.75" x14ac:dyDescent="0.25">
      <c r="A1705" s="6" t="s">
        <v>3731</v>
      </c>
      <c r="B1705" s="63" t="s">
        <v>3682</v>
      </c>
      <c r="C1705" s="7" t="s">
        <v>142</v>
      </c>
      <c r="D1705" s="7" t="s">
        <v>3573</v>
      </c>
      <c r="E1705" s="8" t="s">
        <v>3574</v>
      </c>
      <c r="F1705" s="47" t="s">
        <v>22</v>
      </c>
      <c r="G1705" s="12">
        <v>3.0599999999999999E-2</v>
      </c>
      <c r="H1705" s="10">
        <f t="shared" si="188"/>
        <v>5817.65</v>
      </c>
      <c r="I1705" s="11">
        <v>178.02</v>
      </c>
      <c r="J1705" s="10">
        <f t="shared" si="189"/>
        <v>6103.53</v>
      </c>
      <c r="K1705" s="11">
        <f t="shared" si="190"/>
        <v>186.77</v>
      </c>
      <c r="L1705" s="34"/>
    </row>
    <row r="1706" spans="1:12" customFormat="1" ht="15.75" x14ac:dyDescent="0.25">
      <c r="A1706" s="6" t="s">
        <v>3732</v>
      </c>
      <c r="B1706" s="63" t="s">
        <v>3682</v>
      </c>
      <c r="C1706" s="7" t="s">
        <v>159</v>
      </c>
      <c r="D1706" s="7" t="s">
        <v>3733</v>
      </c>
      <c r="E1706" s="8" t="s">
        <v>3734</v>
      </c>
      <c r="F1706" s="47" t="s">
        <v>17</v>
      </c>
      <c r="G1706" s="9">
        <v>1.4400000000000001E-3</v>
      </c>
      <c r="H1706" s="10">
        <f t="shared" si="188"/>
        <v>751347.22</v>
      </c>
      <c r="I1706" s="11">
        <v>1081.94</v>
      </c>
      <c r="J1706" s="10">
        <f t="shared" si="189"/>
        <v>788268.73</v>
      </c>
      <c r="K1706" s="11">
        <f t="shared" si="190"/>
        <v>1135.1099999999999</v>
      </c>
      <c r="L1706" s="34"/>
    </row>
    <row r="1707" spans="1:12" customFormat="1" ht="15.75" x14ac:dyDescent="0.25">
      <c r="A1707" s="6" t="s">
        <v>3735</v>
      </c>
      <c r="B1707" s="63" t="s">
        <v>3682</v>
      </c>
      <c r="C1707" s="7" t="s">
        <v>161</v>
      </c>
      <c r="D1707" s="7" t="s">
        <v>3736</v>
      </c>
      <c r="E1707" s="8" t="s">
        <v>3737</v>
      </c>
      <c r="F1707" s="47" t="s">
        <v>22</v>
      </c>
      <c r="G1707" s="12">
        <v>0.1469</v>
      </c>
      <c r="H1707" s="10">
        <f t="shared" si="188"/>
        <v>7846.63</v>
      </c>
      <c r="I1707" s="11">
        <v>1152.67</v>
      </c>
      <c r="J1707" s="10">
        <f t="shared" si="189"/>
        <v>8232.2199999999993</v>
      </c>
      <c r="K1707" s="11">
        <f t="shared" si="190"/>
        <v>1209.31</v>
      </c>
      <c r="L1707" s="34"/>
    </row>
    <row r="1708" spans="1:12" customFormat="1" ht="47.25" x14ac:dyDescent="0.25">
      <c r="A1708" s="6" t="s">
        <v>3738</v>
      </c>
      <c r="B1708" s="63" t="s">
        <v>3682</v>
      </c>
      <c r="C1708" s="7" t="s">
        <v>176</v>
      </c>
      <c r="D1708" s="7" t="s">
        <v>559</v>
      </c>
      <c r="E1708" s="8" t="s">
        <v>560</v>
      </c>
      <c r="F1708" s="47" t="s">
        <v>308</v>
      </c>
      <c r="G1708" s="15">
        <v>0.01</v>
      </c>
      <c r="H1708" s="10">
        <f t="shared" si="188"/>
        <v>39466</v>
      </c>
      <c r="I1708" s="11">
        <v>394.66</v>
      </c>
      <c r="J1708" s="10">
        <f t="shared" si="189"/>
        <v>41405.379999999997</v>
      </c>
      <c r="K1708" s="11">
        <f t="shared" si="190"/>
        <v>414.05</v>
      </c>
      <c r="L1708" s="34"/>
    </row>
    <row r="1709" spans="1:12" customFormat="1" ht="47.25" x14ac:dyDescent="0.25">
      <c r="A1709" s="6" t="s">
        <v>3739</v>
      </c>
      <c r="B1709" s="63" t="s">
        <v>3682</v>
      </c>
      <c r="C1709" s="7" t="s">
        <v>191</v>
      </c>
      <c r="D1709" s="7" t="s">
        <v>3740</v>
      </c>
      <c r="E1709" s="8" t="s">
        <v>3741</v>
      </c>
      <c r="F1709" s="47" t="s">
        <v>29</v>
      </c>
      <c r="G1709" s="9">
        <v>2.896E-2</v>
      </c>
      <c r="H1709" s="10">
        <f t="shared" si="188"/>
        <v>99216.51</v>
      </c>
      <c r="I1709" s="11">
        <v>2873.31</v>
      </c>
      <c r="J1709" s="10">
        <f t="shared" si="189"/>
        <v>104092.05</v>
      </c>
      <c r="K1709" s="11">
        <f t="shared" si="190"/>
        <v>3014.51</v>
      </c>
      <c r="L1709" s="34"/>
    </row>
    <row r="1710" spans="1:12" customFormat="1" ht="31.5" x14ac:dyDescent="0.25">
      <c r="A1710" s="6" t="s">
        <v>3742</v>
      </c>
      <c r="B1710" s="63" t="s">
        <v>3682</v>
      </c>
      <c r="C1710" s="7" t="s">
        <v>193</v>
      </c>
      <c r="D1710" s="7" t="s">
        <v>3743</v>
      </c>
      <c r="E1710" s="8" t="s">
        <v>3744</v>
      </c>
      <c r="F1710" s="47" t="s">
        <v>458</v>
      </c>
      <c r="G1710" s="16">
        <v>3.6</v>
      </c>
      <c r="H1710" s="10">
        <f t="shared" si="188"/>
        <v>695.66</v>
      </c>
      <c r="I1710" s="11">
        <v>2504.39</v>
      </c>
      <c r="J1710" s="10">
        <f t="shared" si="189"/>
        <v>729.85</v>
      </c>
      <c r="K1710" s="11">
        <f t="shared" si="190"/>
        <v>2627.46</v>
      </c>
      <c r="L1710" s="34"/>
    </row>
    <row r="1711" spans="1:12" customFormat="1" ht="31.5" x14ac:dyDescent="0.25">
      <c r="A1711" s="6" t="s">
        <v>3745</v>
      </c>
      <c r="B1711" s="63" t="s">
        <v>3682</v>
      </c>
      <c r="C1711" s="7" t="s">
        <v>195</v>
      </c>
      <c r="D1711" s="7" t="s">
        <v>3746</v>
      </c>
      <c r="E1711" s="8" t="s">
        <v>3747</v>
      </c>
      <c r="F1711" s="47" t="s">
        <v>29</v>
      </c>
      <c r="G1711" s="9">
        <v>5.5199999999999997E-3</v>
      </c>
      <c r="H1711" s="10">
        <f t="shared" si="188"/>
        <v>47849.64</v>
      </c>
      <c r="I1711" s="11">
        <v>264.13</v>
      </c>
      <c r="J1711" s="10">
        <f t="shared" si="189"/>
        <v>50200.99</v>
      </c>
      <c r="K1711" s="11">
        <f t="shared" si="190"/>
        <v>277.11</v>
      </c>
      <c r="L1711" s="34"/>
    </row>
    <row r="1712" spans="1:12" customFormat="1" ht="31.5" x14ac:dyDescent="0.25">
      <c r="A1712" s="6" t="s">
        <v>3748</v>
      </c>
      <c r="B1712" s="63" t="s">
        <v>3682</v>
      </c>
      <c r="C1712" s="7" t="s">
        <v>206</v>
      </c>
      <c r="D1712" s="7" t="s">
        <v>3749</v>
      </c>
      <c r="E1712" s="8" t="s">
        <v>3750</v>
      </c>
      <c r="F1712" s="47" t="s">
        <v>443</v>
      </c>
      <c r="G1712" s="15">
        <v>0.02</v>
      </c>
      <c r="H1712" s="10">
        <f t="shared" si="188"/>
        <v>265.5</v>
      </c>
      <c r="I1712" s="11">
        <v>5.31</v>
      </c>
      <c r="J1712" s="10">
        <f t="shared" si="189"/>
        <v>278.55</v>
      </c>
      <c r="K1712" s="11">
        <f t="shared" si="190"/>
        <v>5.57</v>
      </c>
      <c r="L1712" s="34"/>
    </row>
    <row r="1713" spans="1:12" customFormat="1" ht="15.75" x14ac:dyDescent="0.25">
      <c r="A1713" s="6" t="s">
        <v>3751</v>
      </c>
      <c r="B1713" s="63" t="s">
        <v>3682</v>
      </c>
      <c r="C1713" s="7" t="s">
        <v>211</v>
      </c>
      <c r="D1713" s="7" t="s">
        <v>3752</v>
      </c>
      <c r="E1713" s="8" t="s">
        <v>3753</v>
      </c>
      <c r="F1713" s="47" t="s">
        <v>29</v>
      </c>
      <c r="G1713" s="13">
        <v>5.8999999999999998E-5</v>
      </c>
      <c r="H1713" s="10">
        <f t="shared" si="188"/>
        <v>138305.07999999999</v>
      </c>
      <c r="I1713" s="11">
        <v>8.16</v>
      </c>
      <c r="J1713" s="10">
        <f t="shared" si="189"/>
        <v>145101.45000000001</v>
      </c>
      <c r="K1713" s="11">
        <f t="shared" si="190"/>
        <v>8.56</v>
      </c>
      <c r="L1713" s="34"/>
    </row>
    <row r="1714" spans="1:12" customFormat="1" ht="31.5" x14ac:dyDescent="0.25">
      <c r="A1714" s="6" t="s">
        <v>3754</v>
      </c>
      <c r="B1714" s="63" t="s">
        <v>3682</v>
      </c>
      <c r="C1714" s="7" t="s">
        <v>216</v>
      </c>
      <c r="D1714" s="7" t="s">
        <v>504</v>
      </c>
      <c r="E1714" s="8" t="s">
        <v>505</v>
      </c>
      <c r="F1714" s="47" t="s">
        <v>308</v>
      </c>
      <c r="G1714" s="12">
        <v>6.4000000000000003E-3</v>
      </c>
      <c r="H1714" s="10">
        <f t="shared" si="188"/>
        <v>8600</v>
      </c>
      <c r="I1714" s="11">
        <v>55.04</v>
      </c>
      <c r="J1714" s="10">
        <f t="shared" si="189"/>
        <v>9022.61</v>
      </c>
      <c r="K1714" s="11">
        <f t="shared" si="190"/>
        <v>57.74</v>
      </c>
      <c r="L1714" s="34"/>
    </row>
    <row r="1715" spans="1:12" customFormat="1" ht="31.5" x14ac:dyDescent="0.25">
      <c r="A1715" s="6" t="s">
        <v>3755</v>
      </c>
      <c r="B1715" s="63" t="s">
        <v>3682</v>
      </c>
      <c r="C1715" s="7" t="s">
        <v>221</v>
      </c>
      <c r="D1715" s="7" t="s">
        <v>508</v>
      </c>
      <c r="E1715" s="8" t="s">
        <v>3714</v>
      </c>
      <c r="F1715" s="47" t="s">
        <v>308</v>
      </c>
      <c r="G1715" s="12">
        <v>6.4000000000000003E-3</v>
      </c>
      <c r="H1715" s="10">
        <f t="shared" si="188"/>
        <v>16373.44</v>
      </c>
      <c r="I1715" s="11">
        <v>104.79</v>
      </c>
      <c r="J1715" s="10">
        <f t="shared" si="189"/>
        <v>17178.04</v>
      </c>
      <c r="K1715" s="11">
        <f t="shared" si="190"/>
        <v>109.94</v>
      </c>
      <c r="L1715" s="34"/>
    </row>
    <row r="1716" spans="1:12" customFormat="1" ht="15" customHeight="1" x14ac:dyDescent="0.25">
      <c r="A1716" s="4"/>
      <c r="B1716" s="64"/>
      <c r="C1716" s="268" t="s">
        <v>3756</v>
      </c>
      <c r="D1716" s="268"/>
      <c r="E1716" s="268"/>
      <c r="F1716" s="5"/>
      <c r="G1716" s="5"/>
      <c r="H1716" s="5"/>
      <c r="I1716" s="98"/>
      <c r="J1716" s="5"/>
      <c r="K1716" s="5"/>
      <c r="L1716" s="34"/>
    </row>
    <row r="1717" spans="1:12" customFormat="1" ht="47.25" x14ac:dyDescent="0.25">
      <c r="A1717" s="6" t="s">
        <v>3757</v>
      </c>
      <c r="B1717" s="63" t="s">
        <v>3682</v>
      </c>
      <c r="C1717" s="7" t="s">
        <v>232</v>
      </c>
      <c r="D1717" s="7" t="s">
        <v>3758</v>
      </c>
      <c r="E1717" s="8" t="s">
        <v>3759</v>
      </c>
      <c r="F1717" s="47" t="s">
        <v>1422</v>
      </c>
      <c r="G1717" s="9">
        <v>2.7200000000000002E-3</v>
      </c>
      <c r="H1717" s="10">
        <f t="shared" si="188"/>
        <v>71926.47</v>
      </c>
      <c r="I1717" s="11">
        <v>195.64</v>
      </c>
      <c r="J1717" s="10">
        <f t="shared" si="189"/>
        <v>75460.97</v>
      </c>
      <c r="K1717" s="11">
        <f t="shared" si="190"/>
        <v>205.25</v>
      </c>
      <c r="L1717" s="34"/>
    </row>
    <row r="1718" spans="1:12" customFormat="1" ht="15.75" x14ac:dyDescent="0.25">
      <c r="A1718" s="6" t="s">
        <v>3760</v>
      </c>
      <c r="B1718" s="63" t="s">
        <v>3682</v>
      </c>
      <c r="C1718" s="7" t="s">
        <v>247</v>
      </c>
      <c r="D1718" s="7" t="s">
        <v>3342</v>
      </c>
      <c r="E1718" s="8" t="s">
        <v>3343</v>
      </c>
      <c r="F1718" s="47" t="s">
        <v>17</v>
      </c>
      <c r="G1718" s="12">
        <v>9.7000000000000003E-3</v>
      </c>
      <c r="H1718" s="10">
        <f t="shared" si="188"/>
        <v>233175.26</v>
      </c>
      <c r="I1718" s="11">
        <v>2261.8000000000002</v>
      </c>
      <c r="J1718" s="10">
        <f t="shared" si="189"/>
        <v>244633.59</v>
      </c>
      <c r="K1718" s="11">
        <f t="shared" si="190"/>
        <v>2372.9499999999998</v>
      </c>
      <c r="L1718" s="34"/>
    </row>
    <row r="1719" spans="1:12" customFormat="1" ht="15.75" x14ac:dyDescent="0.25">
      <c r="A1719" s="6" t="s">
        <v>3761</v>
      </c>
      <c r="B1719" s="63" t="s">
        <v>3682</v>
      </c>
      <c r="C1719" s="7" t="s">
        <v>249</v>
      </c>
      <c r="D1719" s="7" t="s">
        <v>3573</v>
      </c>
      <c r="E1719" s="8" t="s">
        <v>3574</v>
      </c>
      <c r="F1719" s="47" t="s">
        <v>22</v>
      </c>
      <c r="G1719" s="12">
        <v>0.98939999999999995</v>
      </c>
      <c r="H1719" s="10">
        <f t="shared" si="188"/>
        <v>5817.32</v>
      </c>
      <c r="I1719" s="11">
        <v>5755.66</v>
      </c>
      <c r="J1719" s="10">
        <f t="shared" si="189"/>
        <v>6103.19</v>
      </c>
      <c r="K1719" s="11">
        <f t="shared" si="190"/>
        <v>6038.5</v>
      </c>
      <c r="L1719" s="34"/>
    </row>
    <row r="1720" spans="1:12" customFormat="1" ht="31.5" x14ac:dyDescent="0.25">
      <c r="A1720" s="6" t="s">
        <v>3762</v>
      </c>
      <c r="B1720" s="63" t="s">
        <v>3682</v>
      </c>
      <c r="C1720" s="7" t="s">
        <v>258</v>
      </c>
      <c r="D1720" s="7" t="s">
        <v>462</v>
      </c>
      <c r="E1720" s="8" t="s">
        <v>463</v>
      </c>
      <c r="F1720" s="47" t="s">
        <v>17</v>
      </c>
      <c r="G1720" s="12">
        <v>1.7500000000000002E-2</v>
      </c>
      <c r="H1720" s="10">
        <f t="shared" si="188"/>
        <v>313521.71000000002</v>
      </c>
      <c r="I1720" s="11">
        <v>5486.63</v>
      </c>
      <c r="J1720" s="10">
        <f t="shared" si="189"/>
        <v>328928.3</v>
      </c>
      <c r="K1720" s="11">
        <f t="shared" si="190"/>
        <v>5756.25</v>
      </c>
      <c r="L1720" s="34"/>
    </row>
    <row r="1721" spans="1:12" customFormat="1" ht="15.75" x14ac:dyDescent="0.25">
      <c r="A1721" s="6" t="s">
        <v>3763</v>
      </c>
      <c r="B1721" s="63" t="s">
        <v>3682</v>
      </c>
      <c r="C1721" s="7" t="s">
        <v>260</v>
      </c>
      <c r="D1721" s="7" t="s">
        <v>3736</v>
      </c>
      <c r="E1721" s="8" t="s">
        <v>3737</v>
      </c>
      <c r="F1721" s="47" t="s">
        <v>22</v>
      </c>
      <c r="G1721" s="14">
        <v>1.776</v>
      </c>
      <c r="H1721" s="10">
        <f t="shared" si="188"/>
        <v>7846.51</v>
      </c>
      <c r="I1721" s="11">
        <v>13935.4</v>
      </c>
      <c r="J1721" s="10">
        <f t="shared" si="189"/>
        <v>8232.09</v>
      </c>
      <c r="K1721" s="11">
        <f t="shared" si="190"/>
        <v>14620.19</v>
      </c>
      <c r="L1721" s="34"/>
    </row>
    <row r="1722" spans="1:12" customFormat="1" ht="31.5" x14ac:dyDescent="0.25">
      <c r="A1722" s="6" t="s">
        <v>3764</v>
      </c>
      <c r="B1722" s="63" t="s">
        <v>3682</v>
      </c>
      <c r="C1722" s="7" t="s">
        <v>261</v>
      </c>
      <c r="D1722" s="7" t="s">
        <v>27</v>
      </c>
      <c r="E1722" s="8" t="s">
        <v>28</v>
      </c>
      <c r="F1722" s="47" t="s">
        <v>29</v>
      </c>
      <c r="G1722" s="9">
        <v>7.2000000000000005E-4</v>
      </c>
      <c r="H1722" s="10">
        <f t="shared" si="188"/>
        <v>54750</v>
      </c>
      <c r="I1722" s="11">
        <v>39.42</v>
      </c>
      <c r="J1722" s="10">
        <f t="shared" si="189"/>
        <v>57440.44</v>
      </c>
      <c r="K1722" s="11">
        <f t="shared" si="190"/>
        <v>41.36</v>
      </c>
      <c r="L1722" s="34"/>
    </row>
    <row r="1723" spans="1:12" customFormat="1" ht="31.5" x14ac:dyDescent="0.25">
      <c r="A1723" s="6" t="s">
        <v>3765</v>
      </c>
      <c r="B1723" s="63" t="s">
        <v>3682</v>
      </c>
      <c r="C1723" s="7" t="s">
        <v>264</v>
      </c>
      <c r="D1723" s="7" t="s">
        <v>40</v>
      </c>
      <c r="E1723" s="8" t="s">
        <v>41</v>
      </c>
      <c r="F1723" s="47" t="s">
        <v>29</v>
      </c>
      <c r="G1723" s="13">
        <v>0.15273600000000001</v>
      </c>
      <c r="H1723" s="10">
        <f t="shared" si="188"/>
        <v>54896.68</v>
      </c>
      <c r="I1723" s="11">
        <v>8384.7000000000007</v>
      </c>
      <c r="J1723" s="10">
        <f t="shared" si="189"/>
        <v>57594.33</v>
      </c>
      <c r="K1723" s="11">
        <f t="shared" si="190"/>
        <v>8796.73</v>
      </c>
      <c r="L1723" s="34"/>
    </row>
    <row r="1724" spans="1:12" customFormat="1" ht="15.75" x14ac:dyDescent="0.25">
      <c r="A1724" s="6" t="s">
        <v>3766</v>
      </c>
      <c r="B1724" s="63" t="s">
        <v>3682</v>
      </c>
      <c r="C1724" s="7" t="s">
        <v>269</v>
      </c>
      <c r="D1724" s="7" t="s">
        <v>377</v>
      </c>
      <c r="E1724" s="8" t="s">
        <v>378</v>
      </c>
      <c r="F1724" s="47" t="s">
        <v>29</v>
      </c>
      <c r="G1724" s="12">
        <v>3.9199999999999999E-2</v>
      </c>
      <c r="H1724" s="10">
        <f t="shared" si="188"/>
        <v>251701.79</v>
      </c>
      <c r="I1724" s="11">
        <v>9866.7099999999991</v>
      </c>
      <c r="J1724" s="10">
        <f t="shared" si="189"/>
        <v>264070.52</v>
      </c>
      <c r="K1724" s="11">
        <f t="shared" si="190"/>
        <v>10351.56</v>
      </c>
      <c r="L1724" s="34"/>
    </row>
    <row r="1725" spans="1:12" customFormat="1" ht="47.25" x14ac:dyDescent="0.25">
      <c r="A1725" s="6" t="s">
        <v>3767</v>
      </c>
      <c r="B1725" s="63" t="s">
        <v>3682</v>
      </c>
      <c r="C1725" s="7" t="s">
        <v>271</v>
      </c>
      <c r="D1725" s="7" t="s">
        <v>381</v>
      </c>
      <c r="E1725" s="8" t="s">
        <v>382</v>
      </c>
      <c r="F1725" s="47" t="s">
        <v>29</v>
      </c>
      <c r="G1725" s="12">
        <v>3.9199999999999999E-2</v>
      </c>
      <c r="H1725" s="10">
        <f t="shared" si="188"/>
        <v>63965.31</v>
      </c>
      <c r="I1725" s="11">
        <v>2507.44</v>
      </c>
      <c r="J1725" s="10">
        <f t="shared" si="189"/>
        <v>67108.59</v>
      </c>
      <c r="K1725" s="11">
        <f t="shared" si="190"/>
        <v>2630.66</v>
      </c>
      <c r="L1725" s="34"/>
    </row>
    <row r="1726" spans="1:12" customFormat="1" ht="47.25" x14ac:dyDescent="0.25">
      <c r="A1726" s="6" t="s">
        <v>3768</v>
      </c>
      <c r="B1726" s="63" t="s">
        <v>3682</v>
      </c>
      <c r="C1726" s="7" t="s">
        <v>282</v>
      </c>
      <c r="D1726" s="7" t="s">
        <v>559</v>
      </c>
      <c r="E1726" s="8" t="s">
        <v>560</v>
      </c>
      <c r="F1726" s="47" t="s">
        <v>308</v>
      </c>
      <c r="G1726" s="14">
        <v>3.2000000000000001E-2</v>
      </c>
      <c r="H1726" s="10">
        <f t="shared" si="188"/>
        <v>39453.440000000002</v>
      </c>
      <c r="I1726" s="11">
        <v>1262.51</v>
      </c>
      <c r="J1726" s="10">
        <f t="shared" si="189"/>
        <v>41392.199999999997</v>
      </c>
      <c r="K1726" s="11">
        <f t="shared" si="190"/>
        <v>1324.55</v>
      </c>
      <c r="L1726" s="34"/>
    </row>
    <row r="1727" spans="1:12" customFormat="1" ht="15" customHeight="1" x14ac:dyDescent="0.25">
      <c r="A1727" s="4"/>
      <c r="B1727" s="64"/>
      <c r="C1727" s="268" t="s">
        <v>3769</v>
      </c>
      <c r="D1727" s="268"/>
      <c r="E1727" s="268"/>
      <c r="F1727" s="5"/>
      <c r="G1727" s="5"/>
      <c r="H1727" s="5"/>
      <c r="I1727" s="98"/>
      <c r="J1727" s="5"/>
      <c r="K1727" s="5"/>
      <c r="L1727" s="34"/>
    </row>
    <row r="1728" spans="1:12" customFormat="1" ht="31.5" x14ac:dyDescent="0.25">
      <c r="A1728" s="6" t="s">
        <v>3770</v>
      </c>
      <c r="B1728" s="63" t="s">
        <v>3682</v>
      </c>
      <c r="C1728" s="7" t="s">
        <v>301</v>
      </c>
      <c r="D1728" s="7" t="s">
        <v>3771</v>
      </c>
      <c r="E1728" s="8" t="s">
        <v>3772</v>
      </c>
      <c r="F1728" s="47" t="s">
        <v>443</v>
      </c>
      <c r="G1728" s="15">
        <v>0.14000000000000001</v>
      </c>
      <c r="H1728" s="10">
        <f t="shared" si="188"/>
        <v>114978</v>
      </c>
      <c r="I1728" s="11">
        <v>16096.92</v>
      </c>
      <c r="J1728" s="10">
        <f t="shared" si="189"/>
        <v>120628.07</v>
      </c>
      <c r="K1728" s="11">
        <f t="shared" si="190"/>
        <v>16887.93</v>
      </c>
      <c r="L1728" s="34"/>
    </row>
    <row r="1729" spans="1:12" customFormat="1" ht="31.5" x14ac:dyDescent="0.25">
      <c r="A1729" s="6" t="s">
        <v>3773</v>
      </c>
      <c r="B1729" s="63" t="s">
        <v>3682</v>
      </c>
      <c r="C1729" s="7" t="s">
        <v>302</v>
      </c>
      <c r="D1729" s="7" t="s">
        <v>3774</v>
      </c>
      <c r="E1729" s="8" t="s">
        <v>3775</v>
      </c>
      <c r="F1729" s="47" t="s">
        <v>458</v>
      </c>
      <c r="G1729" s="16">
        <v>19.8</v>
      </c>
      <c r="H1729" s="10">
        <f t="shared" si="188"/>
        <v>630.99</v>
      </c>
      <c r="I1729" s="11">
        <v>12493.54</v>
      </c>
      <c r="J1729" s="10">
        <f t="shared" si="189"/>
        <v>662</v>
      </c>
      <c r="K1729" s="11">
        <f t="shared" si="190"/>
        <v>13107.6</v>
      </c>
      <c r="L1729" s="34"/>
    </row>
    <row r="1730" spans="1:12" customFormat="1" ht="31.5" x14ac:dyDescent="0.25">
      <c r="A1730" s="6" t="s">
        <v>3776</v>
      </c>
      <c r="B1730" s="63" t="s">
        <v>3682</v>
      </c>
      <c r="C1730" s="7" t="s">
        <v>305</v>
      </c>
      <c r="D1730" s="7" t="s">
        <v>3746</v>
      </c>
      <c r="E1730" s="8" t="s">
        <v>3747</v>
      </c>
      <c r="F1730" s="47" t="s">
        <v>29</v>
      </c>
      <c r="G1730" s="13">
        <v>4.3959999999999997E-3</v>
      </c>
      <c r="H1730" s="10">
        <f t="shared" si="188"/>
        <v>47852.59</v>
      </c>
      <c r="I1730" s="11">
        <v>210.36</v>
      </c>
      <c r="J1730" s="10">
        <f t="shared" si="189"/>
        <v>50204.09</v>
      </c>
      <c r="K1730" s="11">
        <f t="shared" si="190"/>
        <v>220.7</v>
      </c>
      <c r="L1730" s="34"/>
    </row>
    <row r="1731" spans="1:12" customFormat="1" ht="31.5" x14ac:dyDescent="0.25">
      <c r="A1731" s="6" t="s">
        <v>3777</v>
      </c>
      <c r="B1731" s="63" t="s">
        <v>3682</v>
      </c>
      <c r="C1731" s="7" t="s">
        <v>324</v>
      </c>
      <c r="D1731" s="7" t="s">
        <v>3778</v>
      </c>
      <c r="E1731" s="8" t="s">
        <v>3779</v>
      </c>
      <c r="F1731" s="47" t="s">
        <v>448</v>
      </c>
      <c r="G1731" s="17">
        <v>7</v>
      </c>
      <c r="H1731" s="10">
        <f t="shared" si="188"/>
        <v>2257.16</v>
      </c>
      <c r="I1731" s="11">
        <v>15800.15</v>
      </c>
      <c r="J1731" s="10">
        <f t="shared" si="189"/>
        <v>2368.08</v>
      </c>
      <c r="K1731" s="11">
        <f t="shared" si="190"/>
        <v>16576.560000000001</v>
      </c>
      <c r="L1731" s="34"/>
    </row>
    <row r="1732" spans="1:12" customFormat="1" ht="31.5" x14ac:dyDescent="0.25">
      <c r="A1732" s="6" t="s">
        <v>3780</v>
      </c>
      <c r="B1732" s="63" t="s">
        <v>3682</v>
      </c>
      <c r="C1732" s="7" t="s">
        <v>343</v>
      </c>
      <c r="D1732" s="7" t="s">
        <v>3781</v>
      </c>
      <c r="E1732" s="8" t="s">
        <v>3782</v>
      </c>
      <c r="F1732" s="47" t="s">
        <v>29</v>
      </c>
      <c r="G1732" s="14">
        <v>9.1999999999999998E-2</v>
      </c>
      <c r="H1732" s="10">
        <f t="shared" si="188"/>
        <v>99835.43</v>
      </c>
      <c r="I1732" s="11">
        <v>9184.86</v>
      </c>
      <c r="J1732" s="10">
        <f t="shared" si="189"/>
        <v>104741.38</v>
      </c>
      <c r="K1732" s="11">
        <f t="shared" si="190"/>
        <v>9636.2099999999991</v>
      </c>
      <c r="L1732" s="34"/>
    </row>
    <row r="1733" spans="1:12" customFormat="1" ht="15.75" x14ac:dyDescent="0.25">
      <c r="A1733" s="6" t="s">
        <v>3783</v>
      </c>
      <c r="B1733" s="63" t="s">
        <v>3682</v>
      </c>
      <c r="C1733" s="7" t="s">
        <v>358</v>
      </c>
      <c r="D1733" s="7" t="s">
        <v>377</v>
      </c>
      <c r="E1733" s="8" t="s">
        <v>378</v>
      </c>
      <c r="F1733" s="47" t="s">
        <v>29</v>
      </c>
      <c r="G1733" s="9">
        <v>9.6799999999999994E-3</v>
      </c>
      <c r="H1733" s="10">
        <f t="shared" si="188"/>
        <v>251685.95</v>
      </c>
      <c r="I1733" s="11">
        <v>2436.3200000000002</v>
      </c>
      <c r="J1733" s="10">
        <f t="shared" si="189"/>
        <v>264053.90000000002</v>
      </c>
      <c r="K1733" s="11">
        <f t="shared" si="190"/>
        <v>2556.04</v>
      </c>
      <c r="L1733" s="34"/>
    </row>
    <row r="1734" spans="1:12" customFormat="1" ht="47.25" x14ac:dyDescent="0.25">
      <c r="A1734" s="6" t="s">
        <v>3784</v>
      </c>
      <c r="B1734" s="63" t="s">
        <v>3682</v>
      </c>
      <c r="C1734" s="7" t="s">
        <v>360</v>
      </c>
      <c r="D1734" s="7" t="s">
        <v>381</v>
      </c>
      <c r="E1734" s="8" t="s">
        <v>382</v>
      </c>
      <c r="F1734" s="47" t="s">
        <v>29</v>
      </c>
      <c r="G1734" s="9">
        <v>9.6799999999999994E-3</v>
      </c>
      <c r="H1734" s="10">
        <f t="shared" si="188"/>
        <v>63965.91</v>
      </c>
      <c r="I1734" s="11">
        <v>619.19000000000005</v>
      </c>
      <c r="J1734" s="10">
        <f t="shared" si="189"/>
        <v>67109.22</v>
      </c>
      <c r="K1734" s="11">
        <f t="shared" si="190"/>
        <v>649.62</v>
      </c>
      <c r="L1734" s="34"/>
    </row>
    <row r="1735" spans="1:12" customFormat="1" ht="31.5" x14ac:dyDescent="0.25">
      <c r="A1735" s="6" t="s">
        <v>3785</v>
      </c>
      <c r="B1735" s="63" t="s">
        <v>3682</v>
      </c>
      <c r="C1735" s="7" t="s">
        <v>376</v>
      </c>
      <c r="D1735" s="7" t="s">
        <v>508</v>
      </c>
      <c r="E1735" s="8" t="s">
        <v>509</v>
      </c>
      <c r="F1735" s="47" t="s">
        <v>308</v>
      </c>
      <c r="G1735" s="15">
        <v>0.09</v>
      </c>
      <c r="H1735" s="10">
        <f t="shared" si="188"/>
        <v>8172.33</v>
      </c>
      <c r="I1735" s="11">
        <v>735.51</v>
      </c>
      <c r="J1735" s="10">
        <f t="shared" si="189"/>
        <v>8573.92</v>
      </c>
      <c r="K1735" s="11">
        <f t="shared" si="190"/>
        <v>771.65</v>
      </c>
      <c r="L1735" s="34"/>
    </row>
    <row r="1736" spans="1:12" customFormat="1" ht="47.25" x14ac:dyDescent="0.25">
      <c r="A1736" s="18" t="s">
        <v>595</v>
      </c>
      <c r="B1736" s="261"/>
      <c r="C1736" s="261"/>
      <c r="D1736" s="261"/>
      <c r="E1736" s="19" t="s">
        <v>3786</v>
      </c>
      <c r="F1736" s="20"/>
      <c r="G1736" s="21"/>
      <c r="H1736" s="22"/>
      <c r="I1736" s="11"/>
      <c r="J1736" s="22"/>
      <c r="K1736" s="22"/>
      <c r="L1736" s="34"/>
    </row>
    <row r="1737" spans="1:12" customFormat="1" ht="15" customHeight="1" x14ac:dyDescent="0.25">
      <c r="A1737" s="4"/>
      <c r="B1737" s="64"/>
      <c r="C1737" s="268" t="s">
        <v>3787</v>
      </c>
      <c r="D1737" s="268"/>
      <c r="E1737" s="268"/>
      <c r="F1737" s="5"/>
      <c r="G1737" s="5"/>
      <c r="H1737" s="5"/>
      <c r="I1737" s="98"/>
      <c r="J1737" s="5"/>
      <c r="K1737" s="5"/>
      <c r="L1737" s="34"/>
    </row>
    <row r="1738" spans="1:12" customFormat="1" ht="15.75" x14ac:dyDescent="0.25">
      <c r="A1738" s="6" t="s">
        <v>599</v>
      </c>
      <c r="B1738" s="63" t="s">
        <v>3682</v>
      </c>
      <c r="C1738" s="7" t="s">
        <v>385</v>
      </c>
      <c r="D1738" s="7" t="s">
        <v>3788</v>
      </c>
      <c r="E1738" s="8" t="s">
        <v>3789</v>
      </c>
      <c r="F1738" s="47" t="s">
        <v>448</v>
      </c>
      <c r="G1738" s="17">
        <v>2</v>
      </c>
      <c r="H1738" s="10">
        <f t="shared" si="188"/>
        <v>4894.8500000000004</v>
      </c>
      <c r="I1738" s="11">
        <v>9789.7000000000007</v>
      </c>
      <c r="J1738" s="10">
        <f t="shared" si="189"/>
        <v>5135.38</v>
      </c>
      <c r="K1738" s="11">
        <f t="shared" si="190"/>
        <v>10270.76</v>
      </c>
      <c r="L1738" s="34"/>
    </row>
    <row r="1739" spans="1:12" customFormat="1" ht="31.5" x14ac:dyDescent="0.25">
      <c r="A1739" s="6" t="s">
        <v>2856</v>
      </c>
      <c r="B1739" s="63" t="s">
        <v>3682</v>
      </c>
      <c r="C1739" s="7" t="s">
        <v>406</v>
      </c>
      <c r="D1739" s="7" t="s">
        <v>3790</v>
      </c>
      <c r="E1739" s="8" t="s">
        <v>3791</v>
      </c>
      <c r="F1739" s="47" t="s">
        <v>448</v>
      </c>
      <c r="G1739" s="17">
        <v>2</v>
      </c>
      <c r="H1739" s="10">
        <f t="shared" si="188"/>
        <v>10940.5</v>
      </c>
      <c r="I1739" s="11">
        <v>21880.99</v>
      </c>
      <c r="J1739" s="10">
        <f t="shared" si="189"/>
        <v>11478.12</v>
      </c>
      <c r="K1739" s="11">
        <f t="shared" si="190"/>
        <v>22956.240000000002</v>
      </c>
      <c r="L1739" s="34"/>
    </row>
    <row r="1740" spans="1:12" customFormat="1" ht="15" customHeight="1" x14ac:dyDescent="0.25">
      <c r="A1740" s="4"/>
      <c r="B1740" s="64"/>
      <c r="C1740" s="268" t="s">
        <v>3792</v>
      </c>
      <c r="D1740" s="268"/>
      <c r="E1740" s="268"/>
      <c r="F1740" s="5"/>
      <c r="G1740" s="5"/>
      <c r="H1740" s="5"/>
      <c r="I1740" s="98"/>
      <c r="J1740" s="5"/>
      <c r="K1740" s="5"/>
      <c r="L1740" s="34"/>
    </row>
    <row r="1741" spans="1:12" customFormat="1" ht="31.5" x14ac:dyDescent="0.25">
      <c r="A1741" s="6" t="s">
        <v>2860</v>
      </c>
      <c r="B1741" s="63" t="s">
        <v>3682</v>
      </c>
      <c r="C1741" s="7" t="s">
        <v>417</v>
      </c>
      <c r="D1741" s="7" t="s">
        <v>3793</v>
      </c>
      <c r="E1741" s="8" t="s">
        <v>3794</v>
      </c>
      <c r="F1741" s="47" t="s">
        <v>453</v>
      </c>
      <c r="G1741" s="15">
        <v>0.02</v>
      </c>
      <c r="H1741" s="10">
        <f t="shared" si="188"/>
        <v>100388.5</v>
      </c>
      <c r="I1741" s="11">
        <v>2007.77</v>
      </c>
      <c r="J1741" s="10">
        <f t="shared" si="189"/>
        <v>105321.63</v>
      </c>
      <c r="K1741" s="11">
        <f t="shared" si="190"/>
        <v>2106.4299999999998</v>
      </c>
      <c r="L1741" s="34"/>
    </row>
    <row r="1742" spans="1:12" customFormat="1" ht="47.25" x14ac:dyDescent="0.25">
      <c r="A1742" s="6" t="s">
        <v>2864</v>
      </c>
      <c r="B1742" s="63" t="s">
        <v>3682</v>
      </c>
      <c r="C1742" s="7" t="s">
        <v>419</v>
      </c>
      <c r="D1742" s="7" t="s">
        <v>1873</v>
      </c>
      <c r="E1742" s="8" t="s">
        <v>1874</v>
      </c>
      <c r="F1742" s="47" t="s">
        <v>458</v>
      </c>
      <c r="G1742" s="15">
        <v>2.02</v>
      </c>
      <c r="H1742" s="10">
        <f t="shared" si="188"/>
        <v>893.17</v>
      </c>
      <c r="I1742" s="11">
        <v>1804.2</v>
      </c>
      <c r="J1742" s="10">
        <f t="shared" si="189"/>
        <v>937.06</v>
      </c>
      <c r="K1742" s="11">
        <f t="shared" si="190"/>
        <v>1892.86</v>
      </c>
      <c r="L1742" s="34"/>
    </row>
    <row r="1743" spans="1:12" customFormat="1" ht="47.25" x14ac:dyDescent="0.25">
      <c r="A1743" s="6" t="s">
        <v>3795</v>
      </c>
      <c r="B1743" s="63" t="s">
        <v>3682</v>
      </c>
      <c r="C1743" s="7" t="s">
        <v>428</v>
      </c>
      <c r="D1743" s="7" t="s">
        <v>3796</v>
      </c>
      <c r="E1743" s="8" t="s">
        <v>3797</v>
      </c>
      <c r="F1743" s="47" t="s">
        <v>1422</v>
      </c>
      <c r="G1743" s="9">
        <v>2.214E-2</v>
      </c>
      <c r="H1743" s="10">
        <f t="shared" si="188"/>
        <v>66416.44</v>
      </c>
      <c r="I1743" s="11">
        <v>1470.46</v>
      </c>
      <c r="J1743" s="10">
        <f t="shared" si="189"/>
        <v>69680.17</v>
      </c>
      <c r="K1743" s="11">
        <f t="shared" si="190"/>
        <v>1542.72</v>
      </c>
      <c r="L1743" s="34"/>
    </row>
    <row r="1744" spans="1:12" customFormat="1" ht="47.25" x14ac:dyDescent="0.25">
      <c r="A1744" s="6" t="s">
        <v>3798</v>
      </c>
      <c r="B1744" s="63" t="s">
        <v>3682</v>
      </c>
      <c r="C1744" s="7" t="s">
        <v>440</v>
      </c>
      <c r="D1744" s="7" t="s">
        <v>3348</v>
      </c>
      <c r="E1744" s="8" t="s">
        <v>3349</v>
      </c>
      <c r="F1744" s="47" t="s">
        <v>1422</v>
      </c>
      <c r="G1744" s="9">
        <v>8.5860000000000006E-2</v>
      </c>
      <c r="H1744" s="10">
        <f t="shared" si="188"/>
        <v>47727</v>
      </c>
      <c r="I1744" s="11">
        <v>4097.84</v>
      </c>
      <c r="J1744" s="10">
        <f t="shared" si="189"/>
        <v>50072.32</v>
      </c>
      <c r="K1744" s="11">
        <f t="shared" si="190"/>
        <v>4299.21</v>
      </c>
      <c r="L1744" s="34"/>
    </row>
    <row r="1745" spans="1:12" customFormat="1" ht="47.25" x14ac:dyDescent="0.25">
      <c r="A1745" s="6" t="s">
        <v>3799</v>
      </c>
      <c r="B1745" s="63" t="s">
        <v>3682</v>
      </c>
      <c r="C1745" s="7" t="s">
        <v>450</v>
      </c>
      <c r="D1745" s="7" t="s">
        <v>1424</v>
      </c>
      <c r="E1745" s="8" t="s">
        <v>1425</v>
      </c>
      <c r="F1745" s="47" t="s">
        <v>1426</v>
      </c>
      <c r="G1745" s="14">
        <v>38.744999999999997</v>
      </c>
      <c r="H1745" s="10">
        <f t="shared" si="188"/>
        <v>1202.3599999999999</v>
      </c>
      <c r="I1745" s="11">
        <v>46585.56</v>
      </c>
      <c r="J1745" s="10">
        <f t="shared" si="189"/>
        <v>1261.44</v>
      </c>
      <c r="K1745" s="11">
        <f t="shared" si="190"/>
        <v>48874.49</v>
      </c>
      <c r="L1745" s="34"/>
    </row>
    <row r="1746" spans="1:12" customFormat="1" ht="31.5" x14ac:dyDescent="0.25">
      <c r="A1746" s="6" t="s">
        <v>3800</v>
      </c>
      <c r="B1746" s="63" t="s">
        <v>3682</v>
      </c>
      <c r="C1746" s="7" t="s">
        <v>461</v>
      </c>
      <c r="D1746" s="7" t="s">
        <v>3254</v>
      </c>
      <c r="E1746" s="8" t="s">
        <v>3255</v>
      </c>
      <c r="F1746" s="47" t="s">
        <v>1426</v>
      </c>
      <c r="G1746" s="14">
        <v>38.744999999999997</v>
      </c>
      <c r="H1746" s="10">
        <f t="shared" ref="H1746:H1803" si="191">ROUND(I1746/G1746,2)</f>
        <v>51.7</v>
      </c>
      <c r="I1746" s="11">
        <v>2002.93</v>
      </c>
      <c r="J1746" s="10">
        <f t="shared" ref="J1746:J1803" si="192">ROUND(H1746*M$17*N$17*O$17,2)</f>
        <v>54.24</v>
      </c>
      <c r="K1746" s="11">
        <f t="shared" ref="K1746:K1803" si="193">ROUND(J1746*G1746,2)</f>
        <v>2101.5300000000002</v>
      </c>
      <c r="L1746" s="34"/>
    </row>
    <row r="1747" spans="1:12" customFormat="1" ht="15.75" x14ac:dyDescent="0.25">
      <c r="A1747" s="6" t="s">
        <v>3801</v>
      </c>
      <c r="B1747" s="63" t="s">
        <v>3682</v>
      </c>
      <c r="C1747" s="7" t="s">
        <v>472</v>
      </c>
      <c r="D1747" s="7" t="s">
        <v>3325</v>
      </c>
      <c r="E1747" s="8" t="s">
        <v>3326</v>
      </c>
      <c r="F1747" s="47" t="s">
        <v>3327</v>
      </c>
      <c r="G1747" s="15">
        <v>0.54</v>
      </c>
      <c r="H1747" s="10">
        <f t="shared" si="191"/>
        <v>12738.37</v>
      </c>
      <c r="I1747" s="11">
        <v>6878.72</v>
      </c>
      <c r="J1747" s="10">
        <f t="shared" si="192"/>
        <v>13364.34</v>
      </c>
      <c r="K1747" s="11">
        <f t="shared" si="193"/>
        <v>7216.74</v>
      </c>
      <c r="L1747" s="34"/>
    </row>
    <row r="1748" spans="1:12" customFormat="1" ht="15.75" x14ac:dyDescent="0.25">
      <c r="A1748" s="6" t="s">
        <v>3802</v>
      </c>
      <c r="B1748" s="63" t="s">
        <v>3682</v>
      </c>
      <c r="C1748" s="7" t="s">
        <v>476</v>
      </c>
      <c r="D1748" s="7" t="s">
        <v>791</v>
      </c>
      <c r="E1748" s="8" t="s">
        <v>792</v>
      </c>
      <c r="F1748" s="47" t="s">
        <v>22</v>
      </c>
      <c r="G1748" s="15">
        <v>5.94</v>
      </c>
      <c r="H1748" s="10">
        <f t="shared" si="191"/>
        <v>1469.39</v>
      </c>
      <c r="I1748" s="11">
        <v>8728.16</v>
      </c>
      <c r="J1748" s="10">
        <f t="shared" si="192"/>
        <v>1541.6</v>
      </c>
      <c r="K1748" s="11">
        <f t="shared" si="193"/>
        <v>9157.1</v>
      </c>
      <c r="L1748" s="34"/>
    </row>
    <row r="1749" spans="1:12" customFormat="1" ht="47.25" x14ac:dyDescent="0.25">
      <c r="A1749" s="6" t="s">
        <v>3803</v>
      </c>
      <c r="B1749" s="63" t="s">
        <v>3682</v>
      </c>
      <c r="C1749" s="7" t="s">
        <v>479</v>
      </c>
      <c r="D1749" s="7" t="s">
        <v>3804</v>
      </c>
      <c r="E1749" s="8" t="s">
        <v>3805</v>
      </c>
      <c r="F1749" s="47" t="s">
        <v>453</v>
      </c>
      <c r="G1749" s="16">
        <v>0.6</v>
      </c>
      <c r="H1749" s="10">
        <f t="shared" si="191"/>
        <v>10018.32</v>
      </c>
      <c r="I1749" s="11">
        <v>6010.99</v>
      </c>
      <c r="J1749" s="10">
        <f t="shared" si="192"/>
        <v>10510.62</v>
      </c>
      <c r="K1749" s="11">
        <f t="shared" si="193"/>
        <v>6306.37</v>
      </c>
      <c r="L1749" s="34"/>
    </row>
    <row r="1750" spans="1:12" customFormat="1" ht="31.5" x14ac:dyDescent="0.25">
      <c r="A1750" s="6" t="s">
        <v>3806</v>
      </c>
      <c r="B1750" s="63" t="s">
        <v>3682</v>
      </c>
      <c r="C1750" s="7" t="s">
        <v>481</v>
      </c>
      <c r="D1750" s="7" t="s">
        <v>3807</v>
      </c>
      <c r="E1750" s="8" t="s">
        <v>3808</v>
      </c>
      <c r="F1750" s="47" t="s">
        <v>458</v>
      </c>
      <c r="G1750" s="17">
        <v>60</v>
      </c>
      <c r="H1750" s="10">
        <f t="shared" si="191"/>
        <v>1871.34</v>
      </c>
      <c r="I1750" s="11">
        <v>112280.23</v>
      </c>
      <c r="J1750" s="10">
        <f t="shared" si="192"/>
        <v>1963.3</v>
      </c>
      <c r="K1750" s="11">
        <f t="shared" si="193"/>
        <v>117798</v>
      </c>
      <c r="L1750" s="34"/>
    </row>
    <row r="1751" spans="1:12" customFormat="1" ht="47.25" x14ac:dyDescent="0.25">
      <c r="A1751" s="6" t="s">
        <v>3809</v>
      </c>
      <c r="B1751" s="63" t="s">
        <v>3682</v>
      </c>
      <c r="C1751" s="7" t="s">
        <v>486</v>
      </c>
      <c r="D1751" s="7" t="s">
        <v>3250</v>
      </c>
      <c r="E1751" s="8" t="s">
        <v>3251</v>
      </c>
      <c r="F1751" s="47" t="s">
        <v>1422</v>
      </c>
      <c r="G1751" s="9">
        <v>1.609E-2</v>
      </c>
      <c r="H1751" s="10">
        <f t="shared" si="191"/>
        <v>8623.99</v>
      </c>
      <c r="I1751" s="11">
        <v>138.76</v>
      </c>
      <c r="J1751" s="10">
        <f t="shared" si="192"/>
        <v>9047.7800000000007</v>
      </c>
      <c r="K1751" s="11">
        <f t="shared" si="193"/>
        <v>145.58000000000001</v>
      </c>
      <c r="L1751" s="34"/>
    </row>
    <row r="1752" spans="1:12" customFormat="1" ht="15.75" x14ac:dyDescent="0.25">
      <c r="A1752" s="6" t="s">
        <v>3810</v>
      </c>
      <c r="B1752" s="63" t="s">
        <v>3682</v>
      </c>
      <c r="C1752" s="7" t="s">
        <v>490</v>
      </c>
      <c r="D1752" s="7" t="s">
        <v>791</v>
      </c>
      <c r="E1752" s="8" t="s">
        <v>792</v>
      </c>
      <c r="F1752" s="47" t="s">
        <v>22</v>
      </c>
      <c r="G1752" s="15">
        <v>16.09</v>
      </c>
      <c r="H1752" s="10">
        <f t="shared" si="191"/>
        <v>1469.39</v>
      </c>
      <c r="I1752" s="11">
        <v>23642.43</v>
      </c>
      <c r="J1752" s="10">
        <f t="shared" si="192"/>
        <v>1541.6</v>
      </c>
      <c r="K1752" s="11">
        <f t="shared" si="193"/>
        <v>24804.34</v>
      </c>
      <c r="L1752" s="34"/>
    </row>
    <row r="1753" spans="1:12" customFormat="1" ht="15" customHeight="1" x14ac:dyDescent="0.25">
      <c r="A1753" s="4"/>
      <c r="B1753" s="64"/>
      <c r="C1753" s="268" t="s">
        <v>3811</v>
      </c>
      <c r="D1753" s="268"/>
      <c r="E1753" s="268"/>
      <c r="F1753" s="5"/>
      <c r="G1753" s="5"/>
      <c r="H1753" s="5"/>
      <c r="I1753" s="98"/>
      <c r="J1753" s="5"/>
      <c r="K1753" s="5"/>
      <c r="L1753" s="34"/>
    </row>
    <row r="1754" spans="1:12" customFormat="1" ht="31.5" x14ac:dyDescent="0.25">
      <c r="A1754" s="6" t="s">
        <v>3812</v>
      </c>
      <c r="B1754" s="63" t="s">
        <v>3682</v>
      </c>
      <c r="C1754" s="7" t="s">
        <v>495</v>
      </c>
      <c r="D1754" s="7" t="s">
        <v>3813</v>
      </c>
      <c r="E1754" s="8" t="s">
        <v>3814</v>
      </c>
      <c r="F1754" s="47" t="s">
        <v>3815</v>
      </c>
      <c r="G1754" s="17">
        <v>6</v>
      </c>
      <c r="H1754" s="10">
        <f t="shared" si="191"/>
        <v>3579.17</v>
      </c>
      <c r="I1754" s="11">
        <v>21474.99</v>
      </c>
      <c r="J1754" s="10">
        <f t="shared" si="192"/>
        <v>3755.05</v>
      </c>
      <c r="K1754" s="11">
        <f t="shared" si="193"/>
        <v>22530.3</v>
      </c>
      <c r="L1754" s="34"/>
    </row>
    <row r="1755" spans="1:12" customFormat="1" ht="47.25" x14ac:dyDescent="0.25">
      <c r="A1755" s="6" t="s">
        <v>3816</v>
      </c>
      <c r="B1755" s="63" t="s">
        <v>3682</v>
      </c>
      <c r="C1755" s="7" t="s">
        <v>497</v>
      </c>
      <c r="D1755" s="7" t="s">
        <v>3817</v>
      </c>
      <c r="E1755" s="8" t="s">
        <v>3818</v>
      </c>
      <c r="F1755" s="47" t="s">
        <v>458</v>
      </c>
      <c r="G1755" s="16">
        <v>4.7</v>
      </c>
      <c r="H1755" s="10">
        <f t="shared" si="191"/>
        <v>206.53</v>
      </c>
      <c r="I1755" s="11">
        <v>970.71</v>
      </c>
      <c r="J1755" s="10">
        <f t="shared" si="192"/>
        <v>216.68</v>
      </c>
      <c r="K1755" s="11">
        <f t="shared" si="193"/>
        <v>1018.4</v>
      </c>
      <c r="L1755" s="34"/>
    </row>
    <row r="1756" spans="1:12" customFormat="1" ht="15.75" x14ac:dyDescent="0.25">
      <c r="A1756" s="6" t="s">
        <v>3819</v>
      </c>
      <c r="B1756" s="63" t="s">
        <v>3682</v>
      </c>
      <c r="C1756" s="7" t="s">
        <v>499</v>
      </c>
      <c r="D1756" s="7" t="s">
        <v>3820</v>
      </c>
      <c r="E1756" s="8" t="s">
        <v>3821</v>
      </c>
      <c r="F1756" s="47" t="s">
        <v>448</v>
      </c>
      <c r="G1756" s="17">
        <v>6</v>
      </c>
      <c r="H1756" s="10">
        <f t="shared" si="191"/>
        <v>2251.66</v>
      </c>
      <c r="I1756" s="11">
        <v>13509.96</v>
      </c>
      <c r="J1756" s="10">
        <f t="shared" si="192"/>
        <v>2362.31</v>
      </c>
      <c r="K1756" s="11">
        <f t="shared" si="193"/>
        <v>14173.86</v>
      </c>
      <c r="L1756" s="34"/>
    </row>
    <row r="1757" spans="1:12" customFormat="1" ht="15.75" x14ac:dyDescent="0.25">
      <c r="A1757" s="6" t="s">
        <v>3822</v>
      </c>
      <c r="B1757" s="63" t="s">
        <v>3682</v>
      </c>
      <c r="C1757" s="7" t="s">
        <v>503</v>
      </c>
      <c r="D1757" s="7" t="s">
        <v>3342</v>
      </c>
      <c r="E1757" s="8" t="s">
        <v>3343</v>
      </c>
      <c r="F1757" s="47" t="s">
        <v>17</v>
      </c>
      <c r="G1757" s="9">
        <v>5.1000000000000004E-4</v>
      </c>
      <c r="H1757" s="10">
        <f t="shared" si="191"/>
        <v>233490.2</v>
      </c>
      <c r="I1757" s="11">
        <v>119.08</v>
      </c>
      <c r="J1757" s="10">
        <f t="shared" si="192"/>
        <v>244964</v>
      </c>
      <c r="K1757" s="11">
        <f t="shared" si="193"/>
        <v>124.93</v>
      </c>
      <c r="L1757" s="34"/>
    </row>
    <row r="1758" spans="1:12" customFormat="1" ht="15.75" x14ac:dyDescent="0.25">
      <c r="A1758" s="6" t="s">
        <v>3823</v>
      </c>
      <c r="B1758" s="63" t="s">
        <v>3682</v>
      </c>
      <c r="C1758" s="7" t="s">
        <v>2391</v>
      </c>
      <c r="D1758" s="7" t="s">
        <v>3824</v>
      </c>
      <c r="E1758" s="8" t="s">
        <v>3825</v>
      </c>
      <c r="F1758" s="47" t="s">
        <v>22</v>
      </c>
      <c r="G1758" s="14">
        <v>5.1999999999999998E-2</v>
      </c>
      <c r="H1758" s="10">
        <f t="shared" si="191"/>
        <v>6198.65</v>
      </c>
      <c r="I1758" s="11">
        <v>322.33</v>
      </c>
      <c r="J1758" s="10">
        <f t="shared" si="192"/>
        <v>6503.25</v>
      </c>
      <c r="K1758" s="11">
        <f t="shared" si="193"/>
        <v>338.17</v>
      </c>
      <c r="L1758" s="34"/>
    </row>
    <row r="1759" spans="1:12" customFormat="1" ht="15.75" x14ac:dyDescent="0.25">
      <c r="A1759" s="6" t="s">
        <v>3826</v>
      </c>
      <c r="B1759" s="63" t="s">
        <v>3682</v>
      </c>
      <c r="C1759" s="7" t="s">
        <v>507</v>
      </c>
      <c r="D1759" s="7" t="s">
        <v>3325</v>
      </c>
      <c r="E1759" s="8" t="s">
        <v>3326</v>
      </c>
      <c r="F1759" s="47" t="s">
        <v>3327</v>
      </c>
      <c r="G1759" s="15">
        <v>0.45</v>
      </c>
      <c r="H1759" s="10">
        <f t="shared" si="191"/>
        <v>12738.31</v>
      </c>
      <c r="I1759" s="11">
        <v>5732.24</v>
      </c>
      <c r="J1759" s="10">
        <f t="shared" si="192"/>
        <v>13364.28</v>
      </c>
      <c r="K1759" s="11">
        <f t="shared" si="193"/>
        <v>6013.93</v>
      </c>
      <c r="L1759" s="34"/>
    </row>
    <row r="1760" spans="1:12" customFormat="1" ht="15.75" x14ac:dyDescent="0.25">
      <c r="A1760" s="6" t="s">
        <v>3827</v>
      </c>
      <c r="B1760" s="63" t="s">
        <v>3682</v>
      </c>
      <c r="C1760" s="7" t="s">
        <v>2182</v>
      </c>
      <c r="D1760" s="7" t="s">
        <v>791</v>
      </c>
      <c r="E1760" s="8" t="s">
        <v>792</v>
      </c>
      <c r="F1760" s="47" t="s">
        <v>22</v>
      </c>
      <c r="G1760" s="15">
        <v>4.95</v>
      </c>
      <c r="H1760" s="10">
        <f t="shared" si="191"/>
        <v>1469.4</v>
      </c>
      <c r="I1760" s="11">
        <v>7273.51</v>
      </c>
      <c r="J1760" s="10">
        <f t="shared" si="192"/>
        <v>1541.61</v>
      </c>
      <c r="K1760" s="11">
        <f t="shared" si="193"/>
        <v>7630.97</v>
      </c>
      <c r="L1760" s="34"/>
    </row>
    <row r="1761" spans="1:12" customFormat="1" ht="15.75" x14ac:dyDescent="0.25">
      <c r="A1761" s="6" t="s">
        <v>3828</v>
      </c>
      <c r="B1761" s="63" t="s">
        <v>3682</v>
      </c>
      <c r="C1761" s="7" t="s">
        <v>512</v>
      </c>
      <c r="D1761" s="7" t="s">
        <v>3829</v>
      </c>
      <c r="E1761" s="8" t="s">
        <v>3830</v>
      </c>
      <c r="F1761" s="47" t="s">
        <v>443</v>
      </c>
      <c r="G1761" s="15">
        <v>0.08</v>
      </c>
      <c r="H1761" s="10">
        <f t="shared" si="191"/>
        <v>8866.6299999999992</v>
      </c>
      <c r="I1761" s="11">
        <v>709.33</v>
      </c>
      <c r="J1761" s="10">
        <f t="shared" si="192"/>
        <v>9302.34</v>
      </c>
      <c r="K1761" s="11">
        <f t="shared" si="193"/>
        <v>744.19</v>
      </c>
      <c r="L1761" s="34"/>
    </row>
    <row r="1762" spans="1:12" customFormat="1" ht="15.75" x14ac:dyDescent="0.25">
      <c r="A1762" s="6" t="s">
        <v>3831</v>
      </c>
      <c r="B1762" s="63" t="s">
        <v>3682</v>
      </c>
      <c r="C1762" s="7" t="s">
        <v>523</v>
      </c>
      <c r="D1762" s="7" t="s">
        <v>1728</v>
      </c>
      <c r="E1762" s="8" t="s">
        <v>1917</v>
      </c>
      <c r="F1762" s="47" t="s">
        <v>448</v>
      </c>
      <c r="G1762" s="17">
        <v>1</v>
      </c>
      <c r="H1762" s="10">
        <f t="shared" si="191"/>
        <v>79.92</v>
      </c>
      <c r="I1762" s="11">
        <v>79.92</v>
      </c>
      <c r="J1762" s="10">
        <f t="shared" si="192"/>
        <v>83.85</v>
      </c>
      <c r="K1762" s="11">
        <f t="shared" si="193"/>
        <v>83.85</v>
      </c>
      <c r="L1762" s="34"/>
    </row>
    <row r="1763" spans="1:12" customFormat="1" ht="15.75" x14ac:dyDescent="0.25">
      <c r="A1763" s="6" t="s">
        <v>3832</v>
      </c>
      <c r="B1763" s="63" t="s">
        <v>3682</v>
      </c>
      <c r="C1763" s="7" t="s">
        <v>536</v>
      </c>
      <c r="D1763" s="7" t="s">
        <v>3833</v>
      </c>
      <c r="E1763" s="8" t="s">
        <v>3834</v>
      </c>
      <c r="F1763" s="47" t="s">
        <v>443</v>
      </c>
      <c r="G1763" s="15">
        <v>0.01</v>
      </c>
      <c r="H1763" s="10">
        <f t="shared" si="191"/>
        <v>993</v>
      </c>
      <c r="I1763" s="11">
        <v>9.93</v>
      </c>
      <c r="J1763" s="10">
        <f t="shared" si="192"/>
        <v>1041.8</v>
      </c>
      <c r="K1763" s="11">
        <f t="shared" si="193"/>
        <v>10.42</v>
      </c>
      <c r="L1763" s="34"/>
    </row>
    <row r="1764" spans="1:12" customFormat="1" ht="15.75" x14ac:dyDescent="0.25">
      <c r="A1764" s="6" t="s">
        <v>3835</v>
      </c>
      <c r="B1764" s="63" t="s">
        <v>3682</v>
      </c>
      <c r="C1764" s="7" t="s">
        <v>549</v>
      </c>
      <c r="D1764" s="7" t="s">
        <v>3277</v>
      </c>
      <c r="E1764" s="8" t="s">
        <v>3836</v>
      </c>
      <c r="F1764" s="47" t="s">
        <v>3279</v>
      </c>
      <c r="G1764" s="12">
        <v>0.11650000000000001</v>
      </c>
      <c r="H1764" s="10">
        <f t="shared" si="191"/>
        <v>21187.119999999999</v>
      </c>
      <c r="I1764" s="11">
        <v>2468.3000000000002</v>
      </c>
      <c r="J1764" s="10">
        <f t="shared" si="192"/>
        <v>22228.26</v>
      </c>
      <c r="K1764" s="11">
        <f t="shared" si="193"/>
        <v>2589.59</v>
      </c>
      <c r="L1764" s="34"/>
    </row>
    <row r="1765" spans="1:12" customFormat="1" ht="15.75" x14ac:dyDescent="0.25">
      <c r="A1765" s="6" t="s">
        <v>3837</v>
      </c>
      <c r="B1765" s="63" t="s">
        <v>3682</v>
      </c>
      <c r="C1765" s="7" t="s">
        <v>551</v>
      </c>
      <c r="D1765" s="7" t="s">
        <v>3838</v>
      </c>
      <c r="E1765" s="8" t="s">
        <v>3839</v>
      </c>
      <c r="F1765" s="47" t="s">
        <v>453</v>
      </c>
      <c r="G1765" s="14">
        <v>1.165</v>
      </c>
      <c r="H1765" s="10">
        <f t="shared" si="191"/>
        <v>255.58</v>
      </c>
      <c r="I1765" s="11">
        <v>297.75</v>
      </c>
      <c r="J1765" s="10">
        <f t="shared" si="192"/>
        <v>268.14</v>
      </c>
      <c r="K1765" s="11">
        <f t="shared" si="193"/>
        <v>312.38</v>
      </c>
      <c r="L1765" s="34"/>
    </row>
    <row r="1766" spans="1:12" customFormat="1" ht="31.5" x14ac:dyDescent="0.25">
      <c r="A1766" s="6" t="s">
        <v>3840</v>
      </c>
      <c r="B1766" s="63" t="s">
        <v>3682</v>
      </c>
      <c r="C1766" s="7" t="s">
        <v>558</v>
      </c>
      <c r="D1766" s="7" t="s">
        <v>3412</v>
      </c>
      <c r="E1766" s="8" t="s">
        <v>3413</v>
      </c>
      <c r="F1766" s="47" t="s">
        <v>29</v>
      </c>
      <c r="G1766" s="12">
        <v>8.8599999999999998E-2</v>
      </c>
      <c r="H1766" s="10">
        <f t="shared" si="191"/>
        <v>979582.84</v>
      </c>
      <c r="I1766" s="11">
        <v>86791.039999999994</v>
      </c>
      <c r="J1766" s="10">
        <f t="shared" si="192"/>
        <v>1027719.94</v>
      </c>
      <c r="K1766" s="11">
        <f t="shared" si="193"/>
        <v>91055.99</v>
      </c>
      <c r="L1766" s="34"/>
    </row>
    <row r="1767" spans="1:12" customFormat="1" ht="15.75" x14ac:dyDescent="0.25">
      <c r="A1767" s="6" t="s">
        <v>3841</v>
      </c>
      <c r="B1767" s="63" t="s">
        <v>3682</v>
      </c>
      <c r="C1767" s="7" t="s">
        <v>2196</v>
      </c>
      <c r="D1767" s="7" t="s">
        <v>3718</v>
      </c>
      <c r="E1767" s="8" t="s">
        <v>3719</v>
      </c>
      <c r="F1767" s="47" t="s">
        <v>29</v>
      </c>
      <c r="G1767" s="12">
        <v>-8.8599999999999998E-2</v>
      </c>
      <c r="H1767" s="10">
        <f t="shared" si="191"/>
        <v>72603.27</v>
      </c>
      <c r="I1767" s="11">
        <v>-6432.65</v>
      </c>
      <c r="J1767" s="10">
        <f t="shared" si="192"/>
        <v>76171.02</v>
      </c>
      <c r="K1767" s="11">
        <f t="shared" si="193"/>
        <v>-6748.75</v>
      </c>
      <c r="L1767" s="34"/>
    </row>
    <row r="1768" spans="1:12" customFormat="1" ht="31.5" x14ac:dyDescent="0.25">
      <c r="A1768" s="6" t="s">
        <v>3842</v>
      </c>
      <c r="B1768" s="63" t="s">
        <v>3682</v>
      </c>
      <c r="C1768" s="7" t="s">
        <v>2839</v>
      </c>
      <c r="D1768" s="7" t="s">
        <v>3843</v>
      </c>
      <c r="E1768" s="8" t="s">
        <v>3844</v>
      </c>
      <c r="F1768" s="47" t="s">
        <v>448</v>
      </c>
      <c r="G1768" s="17">
        <v>2</v>
      </c>
      <c r="H1768" s="10">
        <f t="shared" si="191"/>
        <v>7481.62</v>
      </c>
      <c r="I1768" s="11">
        <v>14963.23</v>
      </c>
      <c r="J1768" s="10">
        <f t="shared" si="192"/>
        <v>7849.27</v>
      </c>
      <c r="K1768" s="11">
        <f t="shared" si="193"/>
        <v>15698.54</v>
      </c>
      <c r="L1768" s="34"/>
    </row>
    <row r="1769" spans="1:12" customFormat="1" ht="47.25" x14ac:dyDescent="0.25">
      <c r="A1769" s="6" t="s">
        <v>3845</v>
      </c>
      <c r="B1769" s="63" t="s">
        <v>3682</v>
      </c>
      <c r="C1769" s="7" t="s">
        <v>3595</v>
      </c>
      <c r="D1769" s="7" t="s">
        <v>3396</v>
      </c>
      <c r="E1769" s="8" t="s">
        <v>3397</v>
      </c>
      <c r="F1769" s="47" t="s">
        <v>448</v>
      </c>
      <c r="G1769" s="17">
        <v>1</v>
      </c>
      <c r="H1769" s="10">
        <f t="shared" si="191"/>
        <v>347.1</v>
      </c>
      <c r="I1769" s="11">
        <v>347.1</v>
      </c>
      <c r="J1769" s="10">
        <f t="shared" si="192"/>
        <v>364.16</v>
      </c>
      <c r="K1769" s="11">
        <f t="shared" si="193"/>
        <v>364.16</v>
      </c>
      <c r="L1769" s="34"/>
    </row>
    <row r="1770" spans="1:12" customFormat="1" ht="47.25" x14ac:dyDescent="0.25">
      <c r="A1770" s="6" t="s">
        <v>3846</v>
      </c>
      <c r="B1770" s="63" t="s">
        <v>3682</v>
      </c>
      <c r="C1770" s="7" t="s">
        <v>3598</v>
      </c>
      <c r="D1770" s="7" t="s">
        <v>3847</v>
      </c>
      <c r="E1770" s="8" t="s">
        <v>3848</v>
      </c>
      <c r="F1770" s="47" t="s">
        <v>448</v>
      </c>
      <c r="G1770" s="17">
        <v>1</v>
      </c>
      <c r="H1770" s="10">
        <f t="shared" si="191"/>
        <v>948.4</v>
      </c>
      <c r="I1770" s="11">
        <v>948.4</v>
      </c>
      <c r="J1770" s="10">
        <f t="shared" si="192"/>
        <v>995</v>
      </c>
      <c r="K1770" s="11">
        <f t="shared" si="193"/>
        <v>995</v>
      </c>
      <c r="L1770" s="34"/>
    </row>
    <row r="1771" spans="1:12" customFormat="1" ht="15" customHeight="1" x14ac:dyDescent="0.25">
      <c r="A1771" s="4"/>
      <c r="B1771" s="64"/>
      <c r="C1771" s="265" t="s">
        <v>3711</v>
      </c>
      <c r="D1771" s="266"/>
      <c r="E1771" s="267"/>
      <c r="F1771" s="5"/>
      <c r="G1771" s="5"/>
      <c r="H1771" s="5"/>
      <c r="I1771" s="98"/>
      <c r="J1771" s="5"/>
      <c r="K1771" s="5"/>
      <c r="L1771" s="34"/>
    </row>
    <row r="1772" spans="1:12" customFormat="1" ht="31.5" x14ac:dyDescent="0.25">
      <c r="A1772" s="6" t="s">
        <v>3849</v>
      </c>
      <c r="B1772" s="63" t="s">
        <v>3682</v>
      </c>
      <c r="C1772" s="7" t="s">
        <v>562</v>
      </c>
      <c r="D1772" s="7" t="s">
        <v>504</v>
      </c>
      <c r="E1772" s="8" t="s">
        <v>505</v>
      </c>
      <c r="F1772" s="47" t="s">
        <v>308</v>
      </c>
      <c r="G1772" s="12">
        <v>1.3599999999999999E-2</v>
      </c>
      <c r="H1772" s="10">
        <f t="shared" si="191"/>
        <v>8711.0300000000007</v>
      </c>
      <c r="I1772" s="11">
        <v>118.47</v>
      </c>
      <c r="J1772" s="10">
        <f t="shared" si="192"/>
        <v>9139.09</v>
      </c>
      <c r="K1772" s="11">
        <f t="shared" si="193"/>
        <v>124.29</v>
      </c>
      <c r="L1772" s="34"/>
    </row>
    <row r="1773" spans="1:12" customFormat="1" ht="31.5" x14ac:dyDescent="0.25">
      <c r="A1773" s="6" t="s">
        <v>3850</v>
      </c>
      <c r="B1773" s="63" t="s">
        <v>3682</v>
      </c>
      <c r="C1773" s="7" t="s">
        <v>570</v>
      </c>
      <c r="D1773" s="7" t="s">
        <v>508</v>
      </c>
      <c r="E1773" s="8" t="s">
        <v>3714</v>
      </c>
      <c r="F1773" s="47" t="s">
        <v>308</v>
      </c>
      <c r="G1773" s="12">
        <v>1.3599999999999999E-2</v>
      </c>
      <c r="H1773" s="10">
        <f t="shared" si="191"/>
        <v>16330.88</v>
      </c>
      <c r="I1773" s="11">
        <v>222.1</v>
      </c>
      <c r="J1773" s="10">
        <f t="shared" si="192"/>
        <v>17133.39</v>
      </c>
      <c r="K1773" s="11">
        <f t="shared" si="193"/>
        <v>233.01</v>
      </c>
      <c r="L1773" s="34"/>
    </row>
    <row r="1774" spans="1:12" customFormat="1" ht="15" customHeight="1" x14ac:dyDescent="0.25">
      <c r="A1774" s="4"/>
      <c r="B1774" s="64"/>
      <c r="C1774" s="265" t="s">
        <v>3851</v>
      </c>
      <c r="D1774" s="266"/>
      <c r="E1774" s="267"/>
      <c r="F1774" s="5"/>
      <c r="G1774" s="5"/>
      <c r="H1774" s="5"/>
      <c r="I1774" s="98"/>
      <c r="J1774" s="5"/>
      <c r="K1774" s="5"/>
      <c r="L1774" s="34"/>
    </row>
    <row r="1775" spans="1:12" customFormat="1" ht="15.75" x14ac:dyDescent="0.25">
      <c r="A1775" s="6" t="s">
        <v>3852</v>
      </c>
      <c r="B1775" s="63" t="s">
        <v>3682</v>
      </c>
      <c r="C1775" s="7" t="s">
        <v>579</v>
      </c>
      <c r="D1775" s="7" t="s">
        <v>2922</v>
      </c>
      <c r="E1775" s="8" t="s">
        <v>2923</v>
      </c>
      <c r="F1775" s="47" t="s">
        <v>453</v>
      </c>
      <c r="G1775" s="15">
        <v>0.62</v>
      </c>
      <c r="H1775" s="10">
        <f t="shared" si="191"/>
        <v>57372.97</v>
      </c>
      <c r="I1775" s="11">
        <v>35571.24</v>
      </c>
      <c r="J1775" s="10">
        <f t="shared" si="192"/>
        <v>60192.3</v>
      </c>
      <c r="K1775" s="11">
        <f t="shared" si="193"/>
        <v>37319.230000000003</v>
      </c>
      <c r="L1775" s="34"/>
    </row>
    <row r="1776" spans="1:12" customFormat="1" ht="63" customHeight="1" x14ac:dyDescent="0.25">
      <c r="A1776" s="18" t="s">
        <v>604</v>
      </c>
      <c r="B1776" s="261"/>
      <c r="C1776" s="261"/>
      <c r="D1776" s="261"/>
      <c r="E1776" s="19" t="s">
        <v>3853</v>
      </c>
      <c r="F1776" s="20"/>
      <c r="G1776" s="21"/>
      <c r="H1776" s="22"/>
      <c r="I1776" s="11"/>
      <c r="J1776" s="22"/>
      <c r="K1776" s="22"/>
      <c r="L1776" s="34"/>
    </row>
    <row r="1777" spans="1:12" customFormat="1" ht="15" customHeight="1" x14ac:dyDescent="0.25">
      <c r="A1777" s="4"/>
      <c r="B1777" s="64"/>
      <c r="C1777" s="268" t="s">
        <v>3854</v>
      </c>
      <c r="D1777" s="268"/>
      <c r="E1777" s="268"/>
      <c r="F1777" s="5"/>
      <c r="G1777" s="5"/>
      <c r="H1777" s="5"/>
      <c r="I1777" s="98"/>
      <c r="J1777" s="5"/>
      <c r="K1777" s="5"/>
      <c r="L1777" s="34"/>
    </row>
    <row r="1778" spans="1:12" customFormat="1" ht="31.5" x14ac:dyDescent="0.25">
      <c r="A1778" s="6" t="s">
        <v>608</v>
      </c>
      <c r="B1778" s="63" t="s">
        <v>3682</v>
      </c>
      <c r="C1778" s="7" t="s">
        <v>589</v>
      </c>
      <c r="D1778" s="7" t="s">
        <v>3855</v>
      </c>
      <c r="E1778" s="8" t="s">
        <v>3856</v>
      </c>
      <c r="F1778" s="47" t="s">
        <v>448</v>
      </c>
      <c r="G1778" s="17">
        <v>8</v>
      </c>
      <c r="H1778" s="10">
        <f t="shared" si="191"/>
        <v>1818.45</v>
      </c>
      <c r="I1778" s="11">
        <v>14547.61</v>
      </c>
      <c r="J1778" s="10">
        <f t="shared" si="192"/>
        <v>1907.81</v>
      </c>
      <c r="K1778" s="11">
        <f t="shared" si="193"/>
        <v>15262.48</v>
      </c>
      <c r="L1778" s="34"/>
    </row>
    <row r="1779" spans="1:12" customFormat="1" ht="15" customHeight="1" x14ac:dyDescent="0.25">
      <c r="A1779" s="4"/>
      <c r="B1779" s="64"/>
      <c r="C1779" s="268" t="s">
        <v>3857</v>
      </c>
      <c r="D1779" s="268"/>
      <c r="E1779" s="268"/>
      <c r="F1779" s="5"/>
      <c r="G1779" s="5"/>
      <c r="H1779" s="5"/>
      <c r="I1779" s="98"/>
      <c r="J1779" s="5"/>
      <c r="K1779" s="5"/>
      <c r="L1779" s="34"/>
    </row>
    <row r="1780" spans="1:12" customFormat="1" ht="31.5" x14ac:dyDescent="0.25">
      <c r="A1780" s="6" t="s">
        <v>610</v>
      </c>
      <c r="B1780" s="63" t="s">
        <v>3682</v>
      </c>
      <c r="C1780" s="7" t="s">
        <v>595</v>
      </c>
      <c r="D1780" s="7" t="s">
        <v>3699</v>
      </c>
      <c r="E1780" s="8" t="s">
        <v>3700</v>
      </c>
      <c r="F1780" s="47" t="s">
        <v>453</v>
      </c>
      <c r="G1780" s="14">
        <v>0.79600000000000004</v>
      </c>
      <c r="H1780" s="10">
        <f t="shared" si="191"/>
        <v>71897.2</v>
      </c>
      <c r="I1780" s="11">
        <v>57230.17</v>
      </c>
      <c r="J1780" s="10">
        <f t="shared" si="192"/>
        <v>75430.259999999995</v>
      </c>
      <c r="K1780" s="11">
        <f t="shared" si="193"/>
        <v>60042.49</v>
      </c>
      <c r="L1780" s="34"/>
    </row>
    <row r="1781" spans="1:12" customFormat="1" ht="47.25" x14ac:dyDescent="0.25">
      <c r="A1781" s="6" t="s">
        <v>612</v>
      </c>
      <c r="B1781" s="63" t="s">
        <v>3682</v>
      </c>
      <c r="C1781" s="7" t="s">
        <v>599</v>
      </c>
      <c r="D1781" s="7" t="s">
        <v>3702</v>
      </c>
      <c r="E1781" s="8" t="s">
        <v>3703</v>
      </c>
      <c r="F1781" s="47" t="s">
        <v>458</v>
      </c>
      <c r="G1781" s="16">
        <v>80.400000000000006</v>
      </c>
      <c r="H1781" s="10">
        <f t="shared" si="191"/>
        <v>328.22</v>
      </c>
      <c r="I1781" s="11">
        <v>26389.22</v>
      </c>
      <c r="J1781" s="10">
        <f t="shared" si="192"/>
        <v>344.35</v>
      </c>
      <c r="K1781" s="11">
        <f t="shared" si="193"/>
        <v>27685.74</v>
      </c>
      <c r="L1781" s="34"/>
    </row>
    <row r="1782" spans="1:12" customFormat="1" ht="31.5" x14ac:dyDescent="0.25">
      <c r="A1782" s="6" t="s">
        <v>614</v>
      </c>
      <c r="B1782" s="63" t="s">
        <v>3682</v>
      </c>
      <c r="C1782" s="7" t="s">
        <v>604</v>
      </c>
      <c r="D1782" s="7" t="s">
        <v>3858</v>
      </c>
      <c r="E1782" s="8" t="s">
        <v>3859</v>
      </c>
      <c r="F1782" s="47" t="s">
        <v>453</v>
      </c>
      <c r="G1782" s="14">
        <v>0.48899999999999999</v>
      </c>
      <c r="H1782" s="10">
        <f t="shared" si="191"/>
        <v>76527.22</v>
      </c>
      <c r="I1782" s="11">
        <v>37421.81</v>
      </c>
      <c r="J1782" s="10">
        <f t="shared" si="192"/>
        <v>80287.8</v>
      </c>
      <c r="K1782" s="11">
        <f t="shared" si="193"/>
        <v>39260.730000000003</v>
      </c>
      <c r="L1782" s="34"/>
    </row>
    <row r="1783" spans="1:12" customFormat="1" ht="47.25" x14ac:dyDescent="0.25">
      <c r="A1783" s="6" t="s">
        <v>616</v>
      </c>
      <c r="B1783" s="63" t="s">
        <v>3682</v>
      </c>
      <c r="C1783" s="7" t="s">
        <v>608</v>
      </c>
      <c r="D1783" s="7" t="s">
        <v>3860</v>
      </c>
      <c r="E1783" s="8" t="s">
        <v>3861</v>
      </c>
      <c r="F1783" s="47" t="s">
        <v>458</v>
      </c>
      <c r="G1783" s="15">
        <v>49.39</v>
      </c>
      <c r="H1783" s="10">
        <f t="shared" si="191"/>
        <v>605.72</v>
      </c>
      <c r="I1783" s="11">
        <v>29916.720000000001</v>
      </c>
      <c r="J1783" s="10">
        <f t="shared" si="192"/>
        <v>635.49</v>
      </c>
      <c r="K1783" s="11">
        <f t="shared" si="193"/>
        <v>31386.85</v>
      </c>
      <c r="L1783" s="34"/>
    </row>
    <row r="1784" spans="1:12" customFormat="1" ht="31.5" x14ac:dyDescent="0.25">
      <c r="A1784" s="6" t="s">
        <v>3862</v>
      </c>
      <c r="B1784" s="63" t="s">
        <v>3682</v>
      </c>
      <c r="C1784" s="7" t="s">
        <v>618</v>
      </c>
      <c r="D1784" s="7" t="s">
        <v>3793</v>
      </c>
      <c r="E1784" s="8" t="s">
        <v>3794</v>
      </c>
      <c r="F1784" s="47" t="s">
        <v>453</v>
      </c>
      <c r="G1784" s="14">
        <v>0.29399999999999998</v>
      </c>
      <c r="H1784" s="10">
        <f t="shared" si="191"/>
        <v>100385</v>
      </c>
      <c r="I1784" s="11">
        <v>29513.19</v>
      </c>
      <c r="J1784" s="10">
        <f t="shared" si="192"/>
        <v>105317.96</v>
      </c>
      <c r="K1784" s="11">
        <f t="shared" si="193"/>
        <v>30963.48</v>
      </c>
      <c r="L1784" s="34"/>
    </row>
    <row r="1785" spans="1:12" customFormat="1" ht="47.25" x14ac:dyDescent="0.25">
      <c r="A1785" s="6" t="s">
        <v>3863</v>
      </c>
      <c r="B1785" s="63" t="s">
        <v>3682</v>
      </c>
      <c r="C1785" s="7" t="s">
        <v>620</v>
      </c>
      <c r="D1785" s="7" t="s">
        <v>1873</v>
      </c>
      <c r="E1785" s="8" t="s">
        <v>1874</v>
      </c>
      <c r="F1785" s="47" t="s">
        <v>458</v>
      </c>
      <c r="G1785" s="15">
        <v>29.69</v>
      </c>
      <c r="H1785" s="10">
        <f t="shared" si="191"/>
        <v>893.15</v>
      </c>
      <c r="I1785" s="11">
        <v>26517.7</v>
      </c>
      <c r="J1785" s="10">
        <f t="shared" si="192"/>
        <v>937.04</v>
      </c>
      <c r="K1785" s="11">
        <f t="shared" si="193"/>
        <v>27820.720000000001</v>
      </c>
      <c r="L1785" s="34"/>
    </row>
    <row r="1786" spans="1:12" customFormat="1" ht="31.5" x14ac:dyDescent="0.25">
      <c r="A1786" s="6" t="s">
        <v>3864</v>
      </c>
      <c r="B1786" s="63" t="s">
        <v>3682</v>
      </c>
      <c r="C1786" s="7" t="s">
        <v>623</v>
      </c>
      <c r="D1786" s="7" t="s">
        <v>2906</v>
      </c>
      <c r="E1786" s="8" t="s">
        <v>2907</v>
      </c>
      <c r="F1786" s="47" t="s">
        <v>453</v>
      </c>
      <c r="G1786" s="15">
        <v>0.19</v>
      </c>
      <c r="H1786" s="10">
        <f t="shared" si="191"/>
        <v>53299.05</v>
      </c>
      <c r="I1786" s="11">
        <v>10126.82</v>
      </c>
      <c r="J1786" s="10">
        <f t="shared" si="192"/>
        <v>55918.19</v>
      </c>
      <c r="K1786" s="11">
        <f t="shared" si="193"/>
        <v>10624.46</v>
      </c>
      <c r="L1786" s="34"/>
    </row>
    <row r="1787" spans="1:12" customFormat="1" ht="47.25" x14ac:dyDescent="0.25">
      <c r="A1787" s="6" t="s">
        <v>3865</v>
      </c>
      <c r="B1787" s="63" t="s">
        <v>3682</v>
      </c>
      <c r="C1787" s="7" t="s">
        <v>625</v>
      </c>
      <c r="D1787" s="7" t="s">
        <v>3866</v>
      </c>
      <c r="E1787" s="8" t="s">
        <v>3867</v>
      </c>
      <c r="F1787" s="47" t="s">
        <v>458</v>
      </c>
      <c r="G1787" s="17">
        <v>19</v>
      </c>
      <c r="H1787" s="10">
        <f t="shared" si="191"/>
        <v>394.67</v>
      </c>
      <c r="I1787" s="11">
        <v>7498.82</v>
      </c>
      <c r="J1787" s="10">
        <f t="shared" si="192"/>
        <v>414.06</v>
      </c>
      <c r="K1787" s="11">
        <f t="shared" si="193"/>
        <v>7867.14</v>
      </c>
      <c r="L1787" s="34"/>
    </row>
    <row r="1788" spans="1:12" customFormat="1" ht="31.5" x14ac:dyDescent="0.25">
      <c r="A1788" s="6" t="s">
        <v>3868</v>
      </c>
      <c r="B1788" s="63" t="s">
        <v>3682</v>
      </c>
      <c r="C1788" s="7" t="s">
        <v>632</v>
      </c>
      <c r="D1788" s="7" t="s">
        <v>504</v>
      </c>
      <c r="E1788" s="8" t="s">
        <v>505</v>
      </c>
      <c r="F1788" s="47" t="s">
        <v>308</v>
      </c>
      <c r="G1788" s="12">
        <v>0.37859999999999999</v>
      </c>
      <c r="H1788" s="10">
        <f t="shared" si="191"/>
        <v>8689.94</v>
      </c>
      <c r="I1788" s="11">
        <v>3290.01</v>
      </c>
      <c r="J1788" s="10">
        <f t="shared" si="192"/>
        <v>9116.9699999999993</v>
      </c>
      <c r="K1788" s="11">
        <f t="shared" si="193"/>
        <v>3451.68</v>
      </c>
      <c r="L1788" s="34"/>
    </row>
    <row r="1789" spans="1:12" customFormat="1" ht="31.5" x14ac:dyDescent="0.25">
      <c r="A1789" s="6" t="s">
        <v>3869</v>
      </c>
      <c r="B1789" s="63" t="s">
        <v>3682</v>
      </c>
      <c r="C1789" s="7" t="s">
        <v>636</v>
      </c>
      <c r="D1789" s="7" t="s">
        <v>508</v>
      </c>
      <c r="E1789" s="8" t="s">
        <v>3714</v>
      </c>
      <c r="F1789" s="47" t="s">
        <v>308</v>
      </c>
      <c r="G1789" s="12">
        <v>0.37859999999999999</v>
      </c>
      <c r="H1789" s="10">
        <f t="shared" si="191"/>
        <v>16343.53</v>
      </c>
      <c r="I1789" s="11">
        <v>6187.66</v>
      </c>
      <c r="J1789" s="10">
        <f t="shared" si="192"/>
        <v>17146.66</v>
      </c>
      <c r="K1789" s="11">
        <f t="shared" si="193"/>
        <v>6491.73</v>
      </c>
      <c r="L1789" s="34"/>
    </row>
    <row r="1790" spans="1:12" customFormat="1" ht="15" customHeight="1" x14ac:dyDescent="0.25">
      <c r="A1790" s="4"/>
      <c r="B1790" s="64"/>
      <c r="C1790" s="268" t="s">
        <v>3870</v>
      </c>
      <c r="D1790" s="268"/>
      <c r="E1790" s="268"/>
      <c r="F1790" s="5"/>
      <c r="G1790" s="5"/>
      <c r="H1790" s="5"/>
      <c r="I1790" s="98"/>
      <c r="J1790" s="5"/>
      <c r="K1790" s="5"/>
      <c r="L1790" s="34"/>
    </row>
    <row r="1791" spans="1:12" customFormat="1" ht="31.5" x14ac:dyDescent="0.25">
      <c r="A1791" s="6" t="s">
        <v>3871</v>
      </c>
      <c r="B1791" s="63" t="s">
        <v>3682</v>
      </c>
      <c r="C1791" s="7" t="s">
        <v>640</v>
      </c>
      <c r="D1791" s="7" t="s">
        <v>3412</v>
      </c>
      <c r="E1791" s="8" t="s">
        <v>3413</v>
      </c>
      <c r="F1791" s="47" t="s">
        <v>29</v>
      </c>
      <c r="G1791" s="12">
        <v>3.4500000000000003E-2</v>
      </c>
      <c r="H1791" s="10">
        <f t="shared" si="191"/>
        <v>979573.33</v>
      </c>
      <c r="I1791" s="11">
        <v>33795.279999999999</v>
      </c>
      <c r="J1791" s="10">
        <f t="shared" si="192"/>
        <v>1027709.96</v>
      </c>
      <c r="K1791" s="11">
        <f t="shared" si="193"/>
        <v>35455.99</v>
      </c>
      <c r="L1791" s="34"/>
    </row>
    <row r="1792" spans="1:12" customFormat="1" ht="15.75" x14ac:dyDescent="0.25">
      <c r="A1792" s="6" t="s">
        <v>3872</v>
      </c>
      <c r="B1792" s="63" t="s">
        <v>3682</v>
      </c>
      <c r="C1792" s="7" t="s">
        <v>644</v>
      </c>
      <c r="D1792" s="7" t="s">
        <v>3718</v>
      </c>
      <c r="E1792" s="8" t="s">
        <v>3719</v>
      </c>
      <c r="F1792" s="47" t="s">
        <v>29</v>
      </c>
      <c r="G1792" s="12">
        <v>-3.4500000000000003E-2</v>
      </c>
      <c r="H1792" s="10">
        <f t="shared" si="191"/>
        <v>72602.320000000007</v>
      </c>
      <c r="I1792" s="11">
        <v>-2504.7800000000002</v>
      </c>
      <c r="J1792" s="10">
        <f t="shared" si="192"/>
        <v>76170.03</v>
      </c>
      <c r="K1792" s="11">
        <f t="shared" si="193"/>
        <v>-2627.87</v>
      </c>
      <c r="L1792" s="34"/>
    </row>
    <row r="1793" spans="1:12" customFormat="1" ht="47.25" x14ac:dyDescent="0.25">
      <c r="A1793" s="6" t="s">
        <v>3873</v>
      </c>
      <c r="B1793" s="63" t="s">
        <v>3682</v>
      </c>
      <c r="C1793" s="7" t="s">
        <v>2467</v>
      </c>
      <c r="D1793" s="7" t="s">
        <v>3847</v>
      </c>
      <c r="E1793" s="8" t="s">
        <v>3848</v>
      </c>
      <c r="F1793" s="47" t="s">
        <v>448</v>
      </c>
      <c r="G1793" s="17">
        <v>2</v>
      </c>
      <c r="H1793" s="10">
        <f t="shared" si="191"/>
        <v>948.4</v>
      </c>
      <c r="I1793" s="11">
        <v>1896.8</v>
      </c>
      <c r="J1793" s="10">
        <f t="shared" si="192"/>
        <v>995</v>
      </c>
      <c r="K1793" s="11">
        <f t="shared" si="193"/>
        <v>1990</v>
      </c>
      <c r="L1793" s="34"/>
    </row>
    <row r="1794" spans="1:12" customFormat="1" ht="47.25" x14ac:dyDescent="0.25">
      <c r="A1794" s="6" t="s">
        <v>3874</v>
      </c>
      <c r="B1794" s="63" t="s">
        <v>3682</v>
      </c>
      <c r="C1794" s="7" t="s">
        <v>2471</v>
      </c>
      <c r="D1794" s="7" t="s">
        <v>3875</v>
      </c>
      <c r="E1794" s="8" t="s">
        <v>3876</v>
      </c>
      <c r="F1794" s="47" t="s">
        <v>448</v>
      </c>
      <c r="G1794" s="17">
        <v>2</v>
      </c>
      <c r="H1794" s="10">
        <f t="shared" si="191"/>
        <v>992.24</v>
      </c>
      <c r="I1794" s="11">
        <v>1984.48</v>
      </c>
      <c r="J1794" s="10">
        <f t="shared" si="192"/>
        <v>1041</v>
      </c>
      <c r="K1794" s="11">
        <f t="shared" si="193"/>
        <v>2082</v>
      </c>
      <c r="L1794" s="34"/>
    </row>
    <row r="1795" spans="1:12" customFormat="1" ht="47.25" x14ac:dyDescent="0.25">
      <c r="A1795" s="6" t="s">
        <v>3877</v>
      </c>
      <c r="B1795" s="63" t="s">
        <v>3682</v>
      </c>
      <c r="C1795" s="7" t="s">
        <v>3878</v>
      </c>
      <c r="D1795" s="7" t="s">
        <v>3396</v>
      </c>
      <c r="E1795" s="8" t="s">
        <v>3397</v>
      </c>
      <c r="F1795" s="47" t="s">
        <v>448</v>
      </c>
      <c r="G1795" s="17">
        <v>3</v>
      </c>
      <c r="H1795" s="10">
        <f t="shared" si="191"/>
        <v>347.1</v>
      </c>
      <c r="I1795" s="11">
        <v>1041.29</v>
      </c>
      <c r="J1795" s="10">
        <f t="shared" si="192"/>
        <v>364.16</v>
      </c>
      <c r="K1795" s="11">
        <f t="shared" si="193"/>
        <v>1092.48</v>
      </c>
      <c r="L1795" s="34"/>
    </row>
    <row r="1796" spans="1:12" customFormat="1" ht="47.25" x14ac:dyDescent="0.25">
      <c r="A1796" s="6" t="s">
        <v>3879</v>
      </c>
      <c r="B1796" s="63" t="s">
        <v>3682</v>
      </c>
      <c r="C1796" s="7" t="s">
        <v>3880</v>
      </c>
      <c r="D1796" s="7" t="s">
        <v>3881</v>
      </c>
      <c r="E1796" s="8" t="s">
        <v>3882</v>
      </c>
      <c r="F1796" s="47" t="s">
        <v>448</v>
      </c>
      <c r="G1796" s="17">
        <v>11</v>
      </c>
      <c r="H1796" s="10">
        <f t="shared" si="191"/>
        <v>280.55</v>
      </c>
      <c r="I1796" s="11">
        <v>3086.03</v>
      </c>
      <c r="J1796" s="10">
        <f t="shared" si="192"/>
        <v>294.33999999999997</v>
      </c>
      <c r="K1796" s="11">
        <f t="shared" si="193"/>
        <v>3237.74</v>
      </c>
      <c r="L1796" s="34"/>
    </row>
    <row r="1797" spans="1:12" customFormat="1" ht="47.25" x14ac:dyDescent="0.25">
      <c r="A1797" s="6" t="s">
        <v>3883</v>
      </c>
      <c r="B1797" s="63" t="s">
        <v>3682</v>
      </c>
      <c r="C1797" s="7" t="s">
        <v>3884</v>
      </c>
      <c r="D1797" s="7" t="s">
        <v>3721</v>
      </c>
      <c r="E1797" s="8" t="s">
        <v>3722</v>
      </c>
      <c r="F1797" s="47" t="s">
        <v>448</v>
      </c>
      <c r="G1797" s="17">
        <v>11</v>
      </c>
      <c r="H1797" s="10">
        <f t="shared" si="191"/>
        <v>84.93</v>
      </c>
      <c r="I1797" s="11">
        <v>934.24</v>
      </c>
      <c r="J1797" s="10">
        <f t="shared" si="192"/>
        <v>89.1</v>
      </c>
      <c r="K1797" s="11">
        <f t="shared" si="193"/>
        <v>980.1</v>
      </c>
      <c r="L1797" s="34"/>
    </row>
    <row r="1798" spans="1:12" customFormat="1" ht="47.25" x14ac:dyDescent="0.25">
      <c r="A1798" s="6" t="s">
        <v>3885</v>
      </c>
      <c r="B1798" s="63" t="s">
        <v>3682</v>
      </c>
      <c r="C1798" s="7" t="s">
        <v>3886</v>
      </c>
      <c r="D1798" s="7" t="s">
        <v>2963</v>
      </c>
      <c r="E1798" s="8" t="s">
        <v>3887</v>
      </c>
      <c r="F1798" s="47" t="s">
        <v>448</v>
      </c>
      <c r="G1798" s="17">
        <v>10</v>
      </c>
      <c r="H1798" s="10">
        <f t="shared" si="191"/>
        <v>44.24</v>
      </c>
      <c r="I1798" s="11">
        <v>442.35</v>
      </c>
      <c r="J1798" s="10">
        <f t="shared" si="192"/>
        <v>46.41</v>
      </c>
      <c r="K1798" s="11">
        <f t="shared" si="193"/>
        <v>464.1</v>
      </c>
      <c r="L1798" s="34"/>
    </row>
    <row r="1799" spans="1:12" customFormat="1" ht="31.5" x14ac:dyDescent="0.25">
      <c r="A1799" s="6" t="s">
        <v>3888</v>
      </c>
      <c r="B1799" s="63" t="s">
        <v>3682</v>
      </c>
      <c r="C1799" s="7" t="s">
        <v>3889</v>
      </c>
      <c r="D1799" s="7" t="s">
        <v>3890</v>
      </c>
      <c r="E1799" s="8" t="s">
        <v>3891</v>
      </c>
      <c r="F1799" s="47" t="s">
        <v>1516</v>
      </c>
      <c r="G1799" s="16">
        <v>0.6</v>
      </c>
      <c r="H1799" s="10">
        <f t="shared" si="191"/>
        <v>581.92999999999995</v>
      </c>
      <c r="I1799" s="11">
        <v>349.16</v>
      </c>
      <c r="J1799" s="10">
        <f t="shared" si="192"/>
        <v>610.53</v>
      </c>
      <c r="K1799" s="11">
        <f t="shared" si="193"/>
        <v>366.32</v>
      </c>
      <c r="L1799" s="34"/>
    </row>
    <row r="1800" spans="1:12" customFormat="1" ht="31.5" x14ac:dyDescent="0.25">
      <c r="A1800" s="6" t="s">
        <v>3892</v>
      </c>
      <c r="B1800" s="63" t="s">
        <v>3682</v>
      </c>
      <c r="C1800" s="7" t="s">
        <v>3893</v>
      </c>
      <c r="D1800" s="7" t="s">
        <v>3894</v>
      </c>
      <c r="E1800" s="8" t="s">
        <v>3895</v>
      </c>
      <c r="F1800" s="47" t="s">
        <v>1516</v>
      </c>
      <c r="G1800" s="16">
        <v>2.6</v>
      </c>
      <c r="H1800" s="10">
        <f t="shared" si="191"/>
        <v>599.63</v>
      </c>
      <c r="I1800" s="11">
        <v>1559.04</v>
      </c>
      <c r="J1800" s="10">
        <f t="shared" si="192"/>
        <v>629.1</v>
      </c>
      <c r="K1800" s="11">
        <f t="shared" si="193"/>
        <v>1635.66</v>
      </c>
      <c r="L1800" s="34"/>
    </row>
    <row r="1801" spans="1:12" customFormat="1" ht="31.5" x14ac:dyDescent="0.25">
      <c r="A1801" s="6" t="s">
        <v>3896</v>
      </c>
      <c r="B1801" s="63" t="s">
        <v>3682</v>
      </c>
      <c r="C1801" s="7" t="s">
        <v>3897</v>
      </c>
      <c r="D1801" s="7" t="s">
        <v>1617</v>
      </c>
      <c r="E1801" s="8" t="s">
        <v>1618</v>
      </c>
      <c r="F1801" s="47" t="s">
        <v>1516</v>
      </c>
      <c r="G1801" s="16">
        <v>1.6</v>
      </c>
      <c r="H1801" s="10">
        <f t="shared" si="191"/>
        <v>671.39</v>
      </c>
      <c r="I1801" s="11">
        <v>1074.22</v>
      </c>
      <c r="J1801" s="10">
        <f t="shared" si="192"/>
        <v>704.38</v>
      </c>
      <c r="K1801" s="11">
        <f t="shared" si="193"/>
        <v>1127.01</v>
      </c>
      <c r="L1801" s="34"/>
    </row>
    <row r="1802" spans="1:12" customFormat="1" ht="31.5" x14ac:dyDescent="0.25">
      <c r="A1802" s="6" t="s">
        <v>3898</v>
      </c>
      <c r="B1802" s="63" t="s">
        <v>3682</v>
      </c>
      <c r="C1802" s="7" t="s">
        <v>3899</v>
      </c>
      <c r="D1802" s="7" t="s">
        <v>1823</v>
      </c>
      <c r="E1802" s="8" t="s">
        <v>1824</v>
      </c>
      <c r="F1802" s="47" t="s">
        <v>1516</v>
      </c>
      <c r="G1802" s="17">
        <v>1</v>
      </c>
      <c r="H1802" s="10">
        <f t="shared" si="191"/>
        <v>959.31</v>
      </c>
      <c r="I1802" s="11">
        <v>959.31</v>
      </c>
      <c r="J1802" s="10">
        <f t="shared" si="192"/>
        <v>1006.45</v>
      </c>
      <c r="K1802" s="11">
        <f t="shared" si="193"/>
        <v>1006.45</v>
      </c>
      <c r="L1802" s="34"/>
    </row>
    <row r="1803" spans="1:12" customFormat="1" ht="15.75" x14ac:dyDescent="0.25">
      <c r="A1803" s="6" t="s">
        <v>3900</v>
      </c>
      <c r="B1803" s="63" t="s">
        <v>3682</v>
      </c>
      <c r="C1803" s="7" t="s">
        <v>648</v>
      </c>
      <c r="D1803" s="7" t="s">
        <v>2922</v>
      </c>
      <c r="E1803" s="8" t="s">
        <v>2923</v>
      </c>
      <c r="F1803" s="47" t="s">
        <v>453</v>
      </c>
      <c r="G1803" s="14">
        <v>1.579</v>
      </c>
      <c r="H1803" s="10">
        <f t="shared" si="191"/>
        <v>57373.29</v>
      </c>
      <c r="I1803" s="11">
        <v>90592.43</v>
      </c>
      <c r="J1803" s="10">
        <f t="shared" si="192"/>
        <v>60192.639999999999</v>
      </c>
      <c r="K1803" s="11">
        <f t="shared" si="193"/>
        <v>95044.18</v>
      </c>
      <c r="L1803" s="34"/>
    </row>
    <row r="1804" spans="1:12" customFormat="1" ht="18.75" x14ac:dyDescent="0.3">
      <c r="A1804" s="262" t="s">
        <v>4517</v>
      </c>
      <c r="B1804" s="263"/>
      <c r="C1804" s="263"/>
      <c r="D1804" s="263"/>
      <c r="E1804" s="264"/>
      <c r="F1804" s="58"/>
      <c r="G1804" s="58"/>
      <c r="H1804" s="58"/>
      <c r="I1804" s="101">
        <f>SUM(I1807:I1929)</f>
        <v>1565540.9899999993</v>
      </c>
      <c r="J1804" s="58"/>
      <c r="K1804" s="75">
        <f>SUM(K1807:K1929)</f>
        <v>1642337.9699999997</v>
      </c>
      <c r="L1804" s="59"/>
    </row>
    <row r="1805" spans="1:12" customFormat="1" ht="18.75" x14ac:dyDescent="0.25">
      <c r="A1805" s="258" t="s">
        <v>4503</v>
      </c>
      <c r="B1805" s="259"/>
      <c r="C1805" s="259"/>
      <c r="D1805" s="259"/>
      <c r="E1805" s="260"/>
      <c r="F1805" s="50"/>
      <c r="G1805" s="51"/>
      <c r="H1805" s="52"/>
      <c r="I1805" s="102">
        <f>I1911+I1914</f>
        <v>11850.07</v>
      </c>
      <c r="J1805" s="53"/>
      <c r="K1805" s="55">
        <f>K1911+K1914</f>
        <v>12297.099999999999</v>
      </c>
      <c r="L1805" s="55"/>
    </row>
    <row r="1806" spans="1:12" customFormat="1" ht="31.5" x14ac:dyDescent="0.25">
      <c r="A1806" s="18" t="s">
        <v>618</v>
      </c>
      <c r="B1806" s="261"/>
      <c r="C1806" s="261"/>
      <c r="D1806" s="261"/>
      <c r="E1806" s="19" t="s">
        <v>3901</v>
      </c>
      <c r="F1806" s="20"/>
      <c r="G1806" s="21"/>
      <c r="H1806" s="22"/>
      <c r="I1806" s="11"/>
      <c r="J1806" s="22"/>
      <c r="K1806" s="22"/>
      <c r="L1806" s="34"/>
    </row>
    <row r="1807" spans="1:12" customFormat="1" ht="63" x14ac:dyDescent="0.25">
      <c r="A1807" s="6" t="s">
        <v>620</v>
      </c>
      <c r="B1807" s="63" t="s">
        <v>3902</v>
      </c>
      <c r="C1807" s="7" t="s">
        <v>11</v>
      </c>
      <c r="D1807" s="7" t="s">
        <v>3350</v>
      </c>
      <c r="E1807" s="8" t="s">
        <v>3351</v>
      </c>
      <c r="F1807" s="47" t="s">
        <v>1422</v>
      </c>
      <c r="G1807" s="12">
        <v>3.9199999999999999E-2</v>
      </c>
      <c r="H1807" s="10">
        <f t="shared" ref="H1807:H1870" si="194">ROUND(I1807/G1807,2)</f>
        <v>60466.84</v>
      </c>
      <c r="I1807" s="11">
        <v>2370.3000000000002</v>
      </c>
      <c r="J1807" s="10">
        <f t="shared" ref="J1807:J1870" si="195">ROUND(H1807*M$17*N$17*O$17,2)</f>
        <v>63438.21</v>
      </c>
      <c r="K1807" s="11">
        <f t="shared" ref="K1807:K1870" si="196">ROUND(J1807*G1807,2)</f>
        <v>2486.7800000000002</v>
      </c>
      <c r="L1807" s="34"/>
    </row>
    <row r="1808" spans="1:12" customFormat="1" ht="47.25" x14ac:dyDescent="0.25">
      <c r="A1808" s="6" t="s">
        <v>3903</v>
      </c>
      <c r="B1808" s="63" t="s">
        <v>3902</v>
      </c>
      <c r="C1808" s="7" t="s">
        <v>629</v>
      </c>
      <c r="D1808" s="7" t="s">
        <v>1424</v>
      </c>
      <c r="E1808" s="8" t="s">
        <v>1425</v>
      </c>
      <c r="F1808" s="47" t="s">
        <v>1426</v>
      </c>
      <c r="G1808" s="16">
        <v>68.599999999999994</v>
      </c>
      <c r="H1808" s="10">
        <f t="shared" si="194"/>
        <v>1202.3599999999999</v>
      </c>
      <c r="I1808" s="11">
        <v>82482.12</v>
      </c>
      <c r="J1808" s="10">
        <f t="shared" si="195"/>
        <v>1261.44</v>
      </c>
      <c r="K1808" s="11">
        <f t="shared" si="196"/>
        <v>86534.78</v>
      </c>
      <c r="L1808" s="34"/>
    </row>
    <row r="1809" spans="1:12" customFormat="1" ht="31.5" x14ac:dyDescent="0.25">
      <c r="A1809" s="6" t="s">
        <v>3904</v>
      </c>
      <c r="B1809" s="63" t="s">
        <v>3902</v>
      </c>
      <c r="C1809" s="7" t="s">
        <v>660</v>
      </c>
      <c r="D1809" s="7" t="s">
        <v>3254</v>
      </c>
      <c r="E1809" s="8" t="s">
        <v>3255</v>
      </c>
      <c r="F1809" s="47" t="s">
        <v>1426</v>
      </c>
      <c r="G1809" s="17">
        <v>343</v>
      </c>
      <c r="H1809" s="10">
        <f t="shared" si="194"/>
        <v>51.7</v>
      </c>
      <c r="I1809" s="11">
        <v>17731.73</v>
      </c>
      <c r="J1809" s="10">
        <f t="shared" si="195"/>
        <v>54.24</v>
      </c>
      <c r="K1809" s="11">
        <f t="shared" si="196"/>
        <v>18604.32</v>
      </c>
      <c r="L1809" s="34"/>
    </row>
    <row r="1810" spans="1:12" customFormat="1" ht="27.75" customHeight="1" x14ac:dyDescent="0.25">
      <c r="A1810" s="18" t="s">
        <v>623</v>
      </c>
      <c r="B1810" s="261"/>
      <c r="C1810" s="261"/>
      <c r="D1810" s="261"/>
      <c r="E1810" s="19" t="s">
        <v>3905</v>
      </c>
      <c r="F1810" s="20"/>
      <c r="G1810" s="21"/>
      <c r="H1810" s="22"/>
      <c r="I1810" s="11"/>
      <c r="J1810" s="22"/>
      <c r="K1810" s="22"/>
      <c r="L1810" s="34"/>
    </row>
    <row r="1811" spans="1:12" customFormat="1" ht="15" customHeight="1" x14ac:dyDescent="0.25">
      <c r="A1811" s="4"/>
      <c r="B1811" s="64"/>
      <c r="C1811" s="268" t="s">
        <v>3906</v>
      </c>
      <c r="D1811" s="268"/>
      <c r="E1811" s="268"/>
      <c r="F1811" s="5"/>
      <c r="G1811" s="5"/>
      <c r="H1811" s="5"/>
      <c r="I1811" s="98"/>
      <c r="J1811" s="5"/>
      <c r="K1811" s="5"/>
      <c r="L1811" s="34"/>
    </row>
    <row r="1812" spans="1:12" customFormat="1" ht="15.75" x14ac:dyDescent="0.25">
      <c r="A1812" s="6" t="s">
        <v>625</v>
      </c>
      <c r="B1812" s="63" t="s">
        <v>3902</v>
      </c>
      <c r="C1812" s="7" t="s">
        <v>14</v>
      </c>
      <c r="D1812" s="7" t="s">
        <v>1428</v>
      </c>
      <c r="E1812" s="8" t="s">
        <v>1429</v>
      </c>
      <c r="F1812" s="47" t="s">
        <v>22</v>
      </c>
      <c r="G1812" s="16">
        <v>4.2</v>
      </c>
      <c r="H1812" s="10">
        <f t="shared" si="194"/>
        <v>3232.01</v>
      </c>
      <c r="I1812" s="11">
        <v>13574.44</v>
      </c>
      <c r="J1812" s="10">
        <f t="shared" si="195"/>
        <v>3390.83</v>
      </c>
      <c r="K1812" s="11">
        <f t="shared" si="196"/>
        <v>14241.49</v>
      </c>
      <c r="L1812" s="34"/>
    </row>
    <row r="1813" spans="1:12" customFormat="1" ht="15.75" x14ac:dyDescent="0.25">
      <c r="A1813" s="6" t="s">
        <v>626</v>
      </c>
      <c r="B1813" s="63" t="s">
        <v>3902</v>
      </c>
      <c r="C1813" s="7" t="s">
        <v>19</v>
      </c>
      <c r="D1813" s="7" t="s">
        <v>791</v>
      </c>
      <c r="E1813" s="8" t="s">
        <v>792</v>
      </c>
      <c r="F1813" s="47" t="s">
        <v>22</v>
      </c>
      <c r="G1813" s="15">
        <v>5.04</v>
      </c>
      <c r="H1813" s="10">
        <f t="shared" si="194"/>
        <v>1469.39</v>
      </c>
      <c r="I1813" s="11">
        <v>7405.73</v>
      </c>
      <c r="J1813" s="10">
        <f t="shared" si="195"/>
        <v>1541.6</v>
      </c>
      <c r="K1813" s="11">
        <f t="shared" si="196"/>
        <v>7769.66</v>
      </c>
      <c r="L1813" s="34"/>
    </row>
    <row r="1814" spans="1:12" customFormat="1" ht="31.5" x14ac:dyDescent="0.25">
      <c r="A1814" s="6" t="s">
        <v>627</v>
      </c>
      <c r="B1814" s="63" t="s">
        <v>3902</v>
      </c>
      <c r="C1814" s="7" t="s">
        <v>56</v>
      </c>
      <c r="D1814" s="7" t="s">
        <v>1432</v>
      </c>
      <c r="E1814" s="8" t="s">
        <v>1433</v>
      </c>
      <c r="F1814" s="47" t="s">
        <v>17</v>
      </c>
      <c r="G1814" s="9">
        <v>5.4940000000000003E-2</v>
      </c>
      <c r="H1814" s="10">
        <f t="shared" si="194"/>
        <v>741413.54</v>
      </c>
      <c r="I1814" s="11">
        <v>40733.26</v>
      </c>
      <c r="J1814" s="10">
        <f t="shared" si="195"/>
        <v>777846.91</v>
      </c>
      <c r="K1814" s="11">
        <f t="shared" si="196"/>
        <v>42734.91</v>
      </c>
      <c r="L1814" s="34"/>
    </row>
    <row r="1815" spans="1:12" customFormat="1" ht="15.75" x14ac:dyDescent="0.25">
      <c r="A1815" s="6" t="s">
        <v>628</v>
      </c>
      <c r="B1815" s="63" t="s">
        <v>3902</v>
      </c>
      <c r="C1815" s="7" t="s">
        <v>60</v>
      </c>
      <c r="D1815" s="7" t="s">
        <v>1096</v>
      </c>
      <c r="E1815" s="8" t="s">
        <v>1097</v>
      </c>
      <c r="F1815" s="47" t="s">
        <v>22</v>
      </c>
      <c r="G1815" s="12">
        <v>0.12640000000000001</v>
      </c>
      <c r="H1815" s="10">
        <f t="shared" si="194"/>
        <v>3422.63</v>
      </c>
      <c r="I1815" s="11">
        <v>432.62</v>
      </c>
      <c r="J1815" s="10">
        <f t="shared" si="195"/>
        <v>3590.82</v>
      </c>
      <c r="K1815" s="11">
        <f t="shared" si="196"/>
        <v>453.88</v>
      </c>
      <c r="L1815" s="34"/>
    </row>
    <row r="1816" spans="1:12" customFormat="1" ht="15.75" x14ac:dyDescent="0.25">
      <c r="A1816" s="6" t="s">
        <v>3907</v>
      </c>
      <c r="B1816" s="63" t="s">
        <v>3902</v>
      </c>
      <c r="C1816" s="7" t="s">
        <v>76</v>
      </c>
      <c r="D1816" s="7" t="s">
        <v>1443</v>
      </c>
      <c r="E1816" s="8" t="s">
        <v>1444</v>
      </c>
      <c r="F1816" s="47" t="s">
        <v>443</v>
      </c>
      <c r="G1816" s="9">
        <v>4.0000000000000003E-5</v>
      </c>
      <c r="H1816" s="10">
        <f t="shared" si="194"/>
        <v>320000</v>
      </c>
      <c r="I1816" s="11">
        <v>12.8</v>
      </c>
      <c r="J1816" s="10">
        <f t="shared" si="195"/>
        <v>335724.93</v>
      </c>
      <c r="K1816" s="11">
        <f t="shared" si="196"/>
        <v>13.43</v>
      </c>
      <c r="L1816" s="34"/>
    </row>
    <row r="1817" spans="1:12" customFormat="1" ht="31.5" x14ac:dyDescent="0.25">
      <c r="A1817" s="6" t="s">
        <v>3908</v>
      </c>
      <c r="B1817" s="63" t="s">
        <v>3902</v>
      </c>
      <c r="C1817" s="7" t="s">
        <v>78</v>
      </c>
      <c r="D1817" s="7" t="s">
        <v>3909</v>
      </c>
      <c r="E1817" s="8" t="s">
        <v>3910</v>
      </c>
      <c r="F1817" s="47" t="s">
        <v>448</v>
      </c>
      <c r="G1817" s="17">
        <v>4</v>
      </c>
      <c r="H1817" s="10">
        <f t="shared" si="194"/>
        <v>198.08</v>
      </c>
      <c r="I1817" s="11">
        <v>792.3</v>
      </c>
      <c r="J1817" s="10">
        <f t="shared" si="195"/>
        <v>207.81</v>
      </c>
      <c r="K1817" s="11">
        <f t="shared" si="196"/>
        <v>831.24</v>
      </c>
      <c r="L1817" s="34"/>
    </row>
    <row r="1818" spans="1:12" customFormat="1" ht="15" customHeight="1" x14ac:dyDescent="0.25">
      <c r="A1818" s="4"/>
      <c r="B1818" s="64"/>
      <c r="C1818" s="265" t="s">
        <v>3911</v>
      </c>
      <c r="D1818" s="266"/>
      <c r="E1818" s="267"/>
      <c r="F1818" s="5"/>
      <c r="G1818" s="5"/>
      <c r="H1818" s="5"/>
      <c r="I1818" s="98"/>
      <c r="J1818" s="5"/>
      <c r="K1818" s="5"/>
      <c r="L1818" s="34"/>
    </row>
    <row r="1819" spans="1:12" customFormat="1" ht="31.5" x14ac:dyDescent="0.25">
      <c r="A1819" s="6" t="s">
        <v>3912</v>
      </c>
      <c r="B1819" s="63" t="s">
        <v>3902</v>
      </c>
      <c r="C1819" s="7" t="s">
        <v>102</v>
      </c>
      <c r="D1819" s="7" t="s">
        <v>3913</v>
      </c>
      <c r="E1819" s="8" t="s">
        <v>3914</v>
      </c>
      <c r="F1819" s="47" t="s">
        <v>17</v>
      </c>
      <c r="G1819" s="12">
        <v>2.9999999999999997E-4</v>
      </c>
      <c r="H1819" s="10">
        <f t="shared" si="194"/>
        <v>4950633.33</v>
      </c>
      <c r="I1819" s="11">
        <v>1485.19</v>
      </c>
      <c r="J1819" s="10">
        <f t="shared" si="195"/>
        <v>5193909.4800000004</v>
      </c>
      <c r="K1819" s="11">
        <f t="shared" si="196"/>
        <v>1558.17</v>
      </c>
      <c r="L1819" s="34"/>
    </row>
    <row r="1820" spans="1:12" customFormat="1" ht="15.75" x14ac:dyDescent="0.25">
      <c r="A1820" s="6" t="s">
        <v>3915</v>
      </c>
      <c r="B1820" s="63" t="s">
        <v>3902</v>
      </c>
      <c r="C1820" s="7" t="s">
        <v>104</v>
      </c>
      <c r="D1820" s="7" t="s">
        <v>3916</v>
      </c>
      <c r="E1820" s="8" t="s">
        <v>3917</v>
      </c>
      <c r="F1820" s="47" t="s">
        <v>22</v>
      </c>
      <c r="G1820" s="12">
        <v>-3.2500000000000001E-2</v>
      </c>
      <c r="H1820" s="10">
        <f t="shared" si="194"/>
        <v>6082.46</v>
      </c>
      <c r="I1820" s="11">
        <v>-197.68</v>
      </c>
      <c r="J1820" s="10">
        <f t="shared" si="195"/>
        <v>6381.35</v>
      </c>
      <c r="K1820" s="11">
        <f t="shared" si="196"/>
        <v>-207.39</v>
      </c>
      <c r="L1820" s="34"/>
    </row>
    <row r="1821" spans="1:12" customFormat="1" ht="15.75" x14ac:dyDescent="0.25">
      <c r="A1821" s="6" t="s">
        <v>3918</v>
      </c>
      <c r="B1821" s="63" t="s">
        <v>3902</v>
      </c>
      <c r="C1821" s="7" t="s">
        <v>106</v>
      </c>
      <c r="D1821" s="7" t="s">
        <v>466</v>
      </c>
      <c r="E1821" s="8" t="s">
        <v>467</v>
      </c>
      <c r="F1821" s="47" t="s">
        <v>22</v>
      </c>
      <c r="G1821" s="12">
        <v>3.2500000000000001E-2</v>
      </c>
      <c r="H1821" s="10">
        <f t="shared" si="194"/>
        <v>6629.85</v>
      </c>
      <c r="I1821" s="11">
        <v>215.47</v>
      </c>
      <c r="J1821" s="10">
        <f t="shared" si="195"/>
        <v>6955.64</v>
      </c>
      <c r="K1821" s="11">
        <f t="shared" si="196"/>
        <v>226.06</v>
      </c>
      <c r="L1821" s="34"/>
    </row>
    <row r="1822" spans="1:12" customFormat="1" ht="31.5" x14ac:dyDescent="0.25">
      <c r="A1822" s="6" t="s">
        <v>3919</v>
      </c>
      <c r="B1822" s="63" t="s">
        <v>3902</v>
      </c>
      <c r="C1822" s="7" t="s">
        <v>108</v>
      </c>
      <c r="D1822" s="7" t="s">
        <v>149</v>
      </c>
      <c r="E1822" s="8" t="s">
        <v>150</v>
      </c>
      <c r="F1822" s="47" t="s">
        <v>29</v>
      </c>
      <c r="G1822" s="14">
        <v>4.0000000000000001E-3</v>
      </c>
      <c r="H1822" s="10">
        <f t="shared" si="194"/>
        <v>57037.5</v>
      </c>
      <c r="I1822" s="11">
        <v>228.15</v>
      </c>
      <c r="J1822" s="10">
        <f t="shared" si="195"/>
        <v>59840.35</v>
      </c>
      <c r="K1822" s="11">
        <f t="shared" si="196"/>
        <v>239.36</v>
      </c>
      <c r="L1822" s="34"/>
    </row>
    <row r="1823" spans="1:12" customFormat="1" ht="15" customHeight="1" x14ac:dyDescent="0.25">
      <c r="A1823" s="4"/>
      <c r="B1823" s="64"/>
      <c r="C1823" s="265" t="s">
        <v>3920</v>
      </c>
      <c r="D1823" s="266"/>
      <c r="E1823" s="267"/>
      <c r="F1823" s="5"/>
      <c r="G1823" s="5"/>
      <c r="H1823" s="5"/>
      <c r="I1823" s="98"/>
      <c r="J1823" s="5"/>
      <c r="K1823" s="5"/>
      <c r="L1823" s="34"/>
    </row>
    <row r="1824" spans="1:12" customFormat="1" ht="47.25" x14ac:dyDescent="0.25">
      <c r="A1824" s="6" t="s">
        <v>3921</v>
      </c>
      <c r="B1824" s="63" t="s">
        <v>3902</v>
      </c>
      <c r="C1824" s="7" t="s">
        <v>121</v>
      </c>
      <c r="D1824" s="7" t="s">
        <v>559</v>
      </c>
      <c r="E1824" s="8" t="s">
        <v>560</v>
      </c>
      <c r="F1824" s="47" t="s">
        <v>308</v>
      </c>
      <c r="G1824" s="14">
        <v>0.92600000000000005</v>
      </c>
      <c r="H1824" s="10">
        <f t="shared" si="194"/>
        <v>39466.85</v>
      </c>
      <c r="I1824" s="11">
        <v>36546.300000000003</v>
      </c>
      <c r="J1824" s="10">
        <f t="shared" si="195"/>
        <v>41406.269999999997</v>
      </c>
      <c r="K1824" s="11">
        <f t="shared" si="196"/>
        <v>38342.21</v>
      </c>
      <c r="L1824" s="34"/>
    </row>
    <row r="1825" spans="1:12" customFormat="1" ht="30.75" customHeight="1" x14ac:dyDescent="0.25">
      <c r="A1825" s="4"/>
      <c r="B1825" s="64"/>
      <c r="C1825" s="268" t="s">
        <v>3922</v>
      </c>
      <c r="D1825" s="268"/>
      <c r="E1825" s="268"/>
      <c r="F1825" s="5"/>
      <c r="G1825" s="5"/>
      <c r="H1825" s="5"/>
      <c r="I1825" s="98"/>
      <c r="J1825" s="5"/>
      <c r="K1825" s="5"/>
      <c r="L1825" s="34"/>
    </row>
    <row r="1826" spans="1:12" customFormat="1" ht="31.5" x14ac:dyDescent="0.25">
      <c r="A1826" s="6" t="s">
        <v>3923</v>
      </c>
      <c r="B1826" s="63" t="s">
        <v>3902</v>
      </c>
      <c r="C1826" s="7" t="s">
        <v>140</v>
      </c>
      <c r="D1826" s="7" t="s">
        <v>1454</v>
      </c>
      <c r="E1826" s="8" t="s">
        <v>1455</v>
      </c>
      <c r="F1826" s="47" t="s">
        <v>308</v>
      </c>
      <c r="G1826" s="14">
        <v>0.32800000000000001</v>
      </c>
      <c r="H1826" s="10">
        <f t="shared" si="194"/>
        <v>37205.760000000002</v>
      </c>
      <c r="I1826" s="11">
        <v>12203.49</v>
      </c>
      <c r="J1826" s="10">
        <f t="shared" si="195"/>
        <v>39034.07</v>
      </c>
      <c r="K1826" s="11">
        <f t="shared" si="196"/>
        <v>12803.17</v>
      </c>
      <c r="L1826" s="34"/>
    </row>
    <row r="1827" spans="1:12" customFormat="1" ht="47.25" x14ac:dyDescent="0.25">
      <c r="A1827" s="6" t="s">
        <v>3924</v>
      </c>
      <c r="B1827" s="63" t="s">
        <v>3902</v>
      </c>
      <c r="C1827" s="7" t="s">
        <v>142</v>
      </c>
      <c r="D1827" s="7" t="s">
        <v>1458</v>
      </c>
      <c r="E1827" s="8" t="s">
        <v>1459</v>
      </c>
      <c r="F1827" s="47" t="s">
        <v>322</v>
      </c>
      <c r="G1827" s="15">
        <v>36.08</v>
      </c>
      <c r="H1827" s="10">
        <f t="shared" si="194"/>
        <v>579.28</v>
      </c>
      <c r="I1827" s="11">
        <v>20900.45</v>
      </c>
      <c r="J1827" s="10">
        <f t="shared" si="195"/>
        <v>607.75</v>
      </c>
      <c r="K1827" s="11">
        <f t="shared" si="196"/>
        <v>21927.62</v>
      </c>
      <c r="L1827" s="34"/>
    </row>
    <row r="1828" spans="1:12" customFormat="1" ht="15" customHeight="1" x14ac:dyDescent="0.25">
      <c r="A1828" s="4"/>
      <c r="B1828" s="64"/>
      <c r="C1828" s="268" t="s">
        <v>3925</v>
      </c>
      <c r="D1828" s="268"/>
      <c r="E1828" s="268"/>
      <c r="F1828" s="5"/>
      <c r="G1828" s="5"/>
      <c r="H1828" s="5"/>
      <c r="I1828" s="98"/>
      <c r="J1828" s="5"/>
      <c r="K1828" s="5"/>
      <c r="L1828" s="34"/>
    </row>
    <row r="1829" spans="1:12" customFormat="1" ht="78.75" x14ac:dyDescent="0.25">
      <c r="A1829" s="6" t="s">
        <v>3926</v>
      </c>
      <c r="B1829" s="63" t="s">
        <v>3902</v>
      </c>
      <c r="C1829" s="7" t="s">
        <v>159</v>
      </c>
      <c r="D1829" s="7" t="s">
        <v>3927</v>
      </c>
      <c r="E1829" s="8" t="s">
        <v>3928</v>
      </c>
      <c r="F1829" s="47" t="s">
        <v>3279</v>
      </c>
      <c r="G1829" s="12">
        <v>3.5400000000000001E-2</v>
      </c>
      <c r="H1829" s="10">
        <f t="shared" si="194"/>
        <v>2303899.15</v>
      </c>
      <c r="I1829" s="11">
        <v>81558.03</v>
      </c>
      <c r="J1829" s="10">
        <f t="shared" si="195"/>
        <v>2417113.7000000002</v>
      </c>
      <c r="K1829" s="11">
        <f t="shared" si="196"/>
        <v>85565.82</v>
      </c>
      <c r="L1829" s="34"/>
    </row>
    <row r="1830" spans="1:12" customFormat="1" ht="63" x14ac:dyDescent="0.25">
      <c r="A1830" s="6" t="s">
        <v>3929</v>
      </c>
      <c r="B1830" s="63" t="s">
        <v>3902</v>
      </c>
      <c r="C1830" s="7" t="s">
        <v>161</v>
      </c>
      <c r="D1830" s="7" t="s">
        <v>3930</v>
      </c>
      <c r="E1830" s="8" t="s">
        <v>3931</v>
      </c>
      <c r="F1830" s="47" t="s">
        <v>458</v>
      </c>
      <c r="G1830" s="16">
        <v>35.4</v>
      </c>
      <c r="H1830" s="10">
        <f t="shared" si="194"/>
        <v>4036.1</v>
      </c>
      <c r="I1830" s="11">
        <v>142877.97</v>
      </c>
      <c r="J1830" s="10">
        <f t="shared" si="195"/>
        <v>4234.4399999999996</v>
      </c>
      <c r="K1830" s="11">
        <f t="shared" si="196"/>
        <v>149899.18</v>
      </c>
      <c r="L1830" s="34"/>
    </row>
    <row r="1831" spans="1:12" customFormat="1" ht="78.75" x14ac:dyDescent="0.25">
      <c r="A1831" s="6" t="s">
        <v>3932</v>
      </c>
      <c r="B1831" s="63" t="s">
        <v>3902</v>
      </c>
      <c r="C1831" s="7" t="s">
        <v>176</v>
      </c>
      <c r="D1831" s="7" t="s">
        <v>3933</v>
      </c>
      <c r="E1831" s="8" t="s">
        <v>3934</v>
      </c>
      <c r="F1831" s="47" t="s">
        <v>3279</v>
      </c>
      <c r="G1831" s="14">
        <v>3.4000000000000002E-2</v>
      </c>
      <c r="H1831" s="10">
        <f t="shared" si="194"/>
        <v>1868508.24</v>
      </c>
      <c r="I1831" s="11">
        <v>63529.279999999999</v>
      </c>
      <c r="J1831" s="10">
        <f t="shared" si="195"/>
        <v>1960327.5</v>
      </c>
      <c r="K1831" s="11">
        <f t="shared" si="196"/>
        <v>66651.14</v>
      </c>
      <c r="L1831" s="34"/>
    </row>
    <row r="1832" spans="1:12" customFormat="1" ht="47.25" x14ac:dyDescent="0.25">
      <c r="A1832" s="6" t="s">
        <v>3935</v>
      </c>
      <c r="B1832" s="63" t="s">
        <v>3902</v>
      </c>
      <c r="C1832" s="7" t="s">
        <v>178</v>
      </c>
      <c r="D1832" s="7" t="s">
        <v>3936</v>
      </c>
      <c r="E1832" s="8" t="s">
        <v>3937</v>
      </c>
      <c r="F1832" s="47" t="s">
        <v>458</v>
      </c>
      <c r="G1832" s="17">
        <v>34</v>
      </c>
      <c r="H1832" s="10">
        <f t="shared" si="194"/>
        <v>574.76</v>
      </c>
      <c r="I1832" s="11">
        <v>19541.84</v>
      </c>
      <c r="J1832" s="10">
        <f t="shared" si="195"/>
        <v>603</v>
      </c>
      <c r="K1832" s="11">
        <f t="shared" si="196"/>
        <v>20502</v>
      </c>
      <c r="L1832" s="34"/>
    </row>
    <row r="1833" spans="1:12" customFormat="1" ht="15" customHeight="1" x14ac:dyDescent="0.25">
      <c r="A1833" s="4"/>
      <c r="B1833" s="64"/>
      <c r="C1833" s="268" t="s">
        <v>3938</v>
      </c>
      <c r="D1833" s="268"/>
      <c r="E1833" s="268"/>
      <c r="F1833" s="5"/>
      <c r="G1833" s="5"/>
      <c r="H1833" s="5"/>
      <c r="I1833" s="98"/>
      <c r="J1833" s="5"/>
      <c r="K1833" s="5"/>
      <c r="L1833" s="34"/>
    </row>
    <row r="1834" spans="1:12" customFormat="1" ht="47.25" x14ac:dyDescent="0.25">
      <c r="A1834" s="6" t="s">
        <v>3939</v>
      </c>
      <c r="B1834" s="63" t="s">
        <v>3902</v>
      </c>
      <c r="C1834" s="7" t="s">
        <v>191</v>
      </c>
      <c r="D1834" s="7" t="s">
        <v>2074</v>
      </c>
      <c r="E1834" s="8" t="s">
        <v>2075</v>
      </c>
      <c r="F1834" s="47" t="s">
        <v>453</v>
      </c>
      <c r="G1834" s="15">
        <v>0.34</v>
      </c>
      <c r="H1834" s="10">
        <f t="shared" si="194"/>
        <v>15612.71</v>
      </c>
      <c r="I1834" s="11">
        <v>5308.32</v>
      </c>
      <c r="J1834" s="10">
        <f t="shared" si="195"/>
        <v>16379.92</v>
      </c>
      <c r="K1834" s="11">
        <f t="shared" si="196"/>
        <v>5569.17</v>
      </c>
      <c r="L1834" s="34"/>
    </row>
    <row r="1835" spans="1:12" customFormat="1" ht="15.75" x14ac:dyDescent="0.25">
      <c r="A1835" s="6" t="s">
        <v>3940</v>
      </c>
      <c r="B1835" s="63" t="s">
        <v>3902</v>
      </c>
      <c r="C1835" s="7" t="s">
        <v>193</v>
      </c>
      <c r="D1835" s="7" t="s">
        <v>3941</v>
      </c>
      <c r="E1835" s="8" t="s">
        <v>3942</v>
      </c>
      <c r="F1835" s="47" t="s">
        <v>29</v>
      </c>
      <c r="G1835" s="13">
        <v>5.535E-3</v>
      </c>
      <c r="H1835" s="10">
        <f t="shared" si="194"/>
        <v>1081282.75</v>
      </c>
      <c r="I1835" s="11">
        <v>5984.9</v>
      </c>
      <c r="J1835" s="10">
        <f t="shared" si="195"/>
        <v>1134417.43</v>
      </c>
      <c r="K1835" s="11">
        <f t="shared" si="196"/>
        <v>6279</v>
      </c>
      <c r="L1835" s="34"/>
    </row>
    <row r="1836" spans="1:12" customFormat="1" ht="47.25" x14ac:dyDescent="0.25">
      <c r="A1836" s="6" t="s">
        <v>3943</v>
      </c>
      <c r="B1836" s="63" t="s">
        <v>3902</v>
      </c>
      <c r="C1836" s="7" t="s">
        <v>206</v>
      </c>
      <c r="D1836" s="7" t="s">
        <v>3944</v>
      </c>
      <c r="E1836" s="8" t="s">
        <v>3945</v>
      </c>
      <c r="F1836" s="47" t="s">
        <v>22</v>
      </c>
      <c r="G1836" s="14">
        <v>1.3919999999999999</v>
      </c>
      <c r="H1836" s="10">
        <f t="shared" si="194"/>
        <v>27306.34</v>
      </c>
      <c r="I1836" s="11">
        <v>38010.42</v>
      </c>
      <c r="J1836" s="10">
        <f t="shared" si="195"/>
        <v>28648.18</v>
      </c>
      <c r="K1836" s="11">
        <f t="shared" si="196"/>
        <v>39878.269999999997</v>
      </c>
      <c r="L1836" s="34"/>
    </row>
    <row r="1837" spans="1:12" customFormat="1" ht="31.5" x14ac:dyDescent="0.25">
      <c r="A1837" s="6" t="s">
        <v>3946</v>
      </c>
      <c r="B1837" s="63" t="s">
        <v>3902</v>
      </c>
      <c r="C1837" s="7" t="s">
        <v>207</v>
      </c>
      <c r="D1837" s="7" t="s">
        <v>3947</v>
      </c>
      <c r="E1837" s="8" t="s">
        <v>3948</v>
      </c>
      <c r="F1837" s="47" t="s">
        <v>22</v>
      </c>
      <c r="G1837" s="12">
        <v>1.4338</v>
      </c>
      <c r="H1837" s="10">
        <f t="shared" si="194"/>
        <v>7100.11</v>
      </c>
      <c r="I1837" s="11">
        <v>10180.14</v>
      </c>
      <c r="J1837" s="10">
        <f t="shared" si="195"/>
        <v>7449.01</v>
      </c>
      <c r="K1837" s="11">
        <f t="shared" si="196"/>
        <v>10680.39</v>
      </c>
      <c r="L1837" s="34"/>
    </row>
    <row r="1838" spans="1:12" customFormat="1" ht="31.5" x14ac:dyDescent="0.25">
      <c r="A1838" s="6" t="s">
        <v>3949</v>
      </c>
      <c r="B1838" s="63" t="s">
        <v>3902</v>
      </c>
      <c r="C1838" s="7" t="s">
        <v>211</v>
      </c>
      <c r="D1838" s="7" t="s">
        <v>3950</v>
      </c>
      <c r="E1838" s="8" t="s">
        <v>3951</v>
      </c>
      <c r="F1838" s="47" t="s">
        <v>308</v>
      </c>
      <c r="G1838" s="15">
        <v>0.27</v>
      </c>
      <c r="H1838" s="10">
        <f t="shared" si="194"/>
        <v>159988.85</v>
      </c>
      <c r="I1838" s="11">
        <v>43196.99</v>
      </c>
      <c r="J1838" s="10">
        <f t="shared" si="195"/>
        <v>167850.77</v>
      </c>
      <c r="K1838" s="11">
        <f t="shared" si="196"/>
        <v>45319.71</v>
      </c>
      <c r="L1838" s="34"/>
    </row>
    <row r="1839" spans="1:12" customFormat="1" ht="15.75" x14ac:dyDescent="0.25">
      <c r="A1839" s="6" t="s">
        <v>3952</v>
      </c>
      <c r="B1839" s="63" t="s">
        <v>3902</v>
      </c>
      <c r="C1839" s="7" t="s">
        <v>212</v>
      </c>
      <c r="D1839" s="7" t="s">
        <v>3953</v>
      </c>
      <c r="E1839" s="8" t="s">
        <v>3954</v>
      </c>
      <c r="F1839" s="47" t="s">
        <v>322</v>
      </c>
      <c r="G1839" s="17">
        <v>27</v>
      </c>
      <c r="H1839" s="10">
        <f t="shared" si="194"/>
        <v>124.74</v>
      </c>
      <c r="I1839" s="11">
        <v>3368.05</v>
      </c>
      <c r="J1839" s="10">
        <f t="shared" si="195"/>
        <v>130.87</v>
      </c>
      <c r="K1839" s="11">
        <f t="shared" si="196"/>
        <v>3533.49</v>
      </c>
      <c r="L1839" s="34"/>
    </row>
    <row r="1840" spans="1:12" customFormat="1" ht="47.25" x14ac:dyDescent="0.25">
      <c r="A1840" s="6" t="s">
        <v>3959</v>
      </c>
      <c r="B1840" s="63" t="s">
        <v>3902</v>
      </c>
      <c r="C1840" s="7" t="s">
        <v>232</v>
      </c>
      <c r="D1840" s="7" t="s">
        <v>3960</v>
      </c>
      <c r="E1840" s="8" t="s">
        <v>3961</v>
      </c>
      <c r="F1840" s="47" t="s">
        <v>453</v>
      </c>
      <c r="G1840" s="15">
        <v>3.47</v>
      </c>
      <c r="H1840" s="10">
        <f t="shared" si="194"/>
        <v>9168.16</v>
      </c>
      <c r="I1840" s="11">
        <v>31813.5</v>
      </c>
      <c r="J1840" s="10">
        <f t="shared" si="195"/>
        <v>9618.69</v>
      </c>
      <c r="K1840" s="11">
        <f t="shared" si="196"/>
        <v>33376.85</v>
      </c>
      <c r="L1840" s="34"/>
    </row>
    <row r="1841" spans="1:12" customFormat="1" ht="15" customHeight="1" x14ac:dyDescent="0.25">
      <c r="A1841" s="4"/>
      <c r="B1841" s="64"/>
      <c r="C1841" s="268" t="s">
        <v>3962</v>
      </c>
      <c r="D1841" s="268"/>
      <c r="E1841" s="268"/>
      <c r="F1841" s="5"/>
      <c r="G1841" s="5"/>
      <c r="H1841" s="5"/>
      <c r="I1841" s="98"/>
      <c r="J1841" s="5"/>
      <c r="K1841" s="5"/>
      <c r="L1841" s="34"/>
    </row>
    <row r="1842" spans="1:12" customFormat="1" ht="31.5" x14ac:dyDescent="0.25">
      <c r="A1842" s="6" t="s">
        <v>3963</v>
      </c>
      <c r="B1842" s="63" t="s">
        <v>3902</v>
      </c>
      <c r="C1842" s="7" t="s">
        <v>247</v>
      </c>
      <c r="D1842" s="7" t="s">
        <v>1870</v>
      </c>
      <c r="E1842" s="8" t="s">
        <v>3964</v>
      </c>
      <c r="F1842" s="47" t="s">
        <v>453</v>
      </c>
      <c r="G1842" s="15">
        <v>0.04</v>
      </c>
      <c r="H1842" s="10">
        <f t="shared" si="194"/>
        <v>117881</v>
      </c>
      <c r="I1842" s="11">
        <v>4715.24</v>
      </c>
      <c r="J1842" s="10">
        <f t="shared" si="195"/>
        <v>123673.72</v>
      </c>
      <c r="K1842" s="11">
        <f t="shared" si="196"/>
        <v>4946.95</v>
      </c>
      <c r="L1842" s="34"/>
    </row>
    <row r="1843" spans="1:12" customFormat="1" ht="47.25" x14ac:dyDescent="0.25">
      <c r="A1843" s="6" t="s">
        <v>3965</v>
      </c>
      <c r="B1843" s="63" t="s">
        <v>3902</v>
      </c>
      <c r="C1843" s="7" t="s">
        <v>249</v>
      </c>
      <c r="D1843" s="7" t="s">
        <v>3936</v>
      </c>
      <c r="E1843" s="8" t="s">
        <v>3937</v>
      </c>
      <c r="F1843" s="47" t="s">
        <v>458</v>
      </c>
      <c r="G1843" s="17">
        <v>4</v>
      </c>
      <c r="H1843" s="10">
        <f t="shared" si="194"/>
        <v>574.76</v>
      </c>
      <c r="I1843" s="11">
        <v>2299.04</v>
      </c>
      <c r="J1843" s="10">
        <f t="shared" si="195"/>
        <v>603</v>
      </c>
      <c r="K1843" s="11">
        <f t="shared" si="196"/>
        <v>2412</v>
      </c>
      <c r="L1843" s="34"/>
    </row>
    <row r="1844" spans="1:12" customFormat="1" ht="31.5" x14ac:dyDescent="0.25">
      <c r="A1844" s="6" t="s">
        <v>3966</v>
      </c>
      <c r="B1844" s="63" t="s">
        <v>3902</v>
      </c>
      <c r="C1844" s="7" t="s">
        <v>258</v>
      </c>
      <c r="D1844" s="7" t="s">
        <v>3967</v>
      </c>
      <c r="E1844" s="8" t="s">
        <v>3968</v>
      </c>
      <c r="F1844" s="47" t="s">
        <v>453</v>
      </c>
      <c r="G1844" s="15">
        <v>0.05</v>
      </c>
      <c r="H1844" s="10">
        <f t="shared" si="194"/>
        <v>165731.4</v>
      </c>
      <c r="I1844" s="11">
        <v>8286.57</v>
      </c>
      <c r="J1844" s="10">
        <f t="shared" si="195"/>
        <v>173875.51</v>
      </c>
      <c r="K1844" s="11">
        <f t="shared" si="196"/>
        <v>8693.7800000000007</v>
      </c>
      <c r="L1844" s="34"/>
    </row>
    <row r="1845" spans="1:12" customFormat="1" ht="47.25" x14ac:dyDescent="0.25">
      <c r="A1845" s="6" t="s">
        <v>3969</v>
      </c>
      <c r="B1845" s="63" t="s">
        <v>3902</v>
      </c>
      <c r="C1845" s="7" t="s">
        <v>260</v>
      </c>
      <c r="D1845" s="7" t="s">
        <v>3970</v>
      </c>
      <c r="E1845" s="8" t="s">
        <v>3971</v>
      </c>
      <c r="F1845" s="47" t="s">
        <v>458</v>
      </c>
      <c r="G1845" s="17">
        <v>5</v>
      </c>
      <c r="H1845" s="10">
        <f t="shared" si="194"/>
        <v>1095.95</v>
      </c>
      <c r="I1845" s="11">
        <v>5479.73</v>
      </c>
      <c r="J1845" s="10">
        <f t="shared" si="195"/>
        <v>1149.81</v>
      </c>
      <c r="K1845" s="11">
        <f t="shared" si="196"/>
        <v>5749.05</v>
      </c>
      <c r="L1845" s="34"/>
    </row>
    <row r="1846" spans="1:12" customFormat="1" ht="31.5" x14ac:dyDescent="0.25">
      <c r="A1846" s="6" t="s">
        <v>3972</v>
      </c>
      <c r="B1846" s="63" t="s">
        <v>3902</v>
      </c>
      <c r="C1846" s="7" t="s">
        <v>269</v>
      </c>
      <c r="D1846" s="7" t="s">
        <v>2968</v>
      </c>
      <c r="E1846" s="8" t="s">
        <v>2969</v>
      </c>
      <c r="F1846" s="47" t="s">
        <v>453</v>
      </c>
      <c r="G1846" s="15">
        <v>0.02</v>
      </c>
      <c r="H1846" s="10">
        <f t="shared" si="194"/>
        <v>85639.5</v>
      </c>
      <c r="I1846" s="11">
        <v>1712.79</v>
      </c>
      <c r="J1846" s="10">
        <f t="shared" si="195"/>
        <v>89847.86</v>
      </c>
      <c r="K1846" s="11">
        <f t="shared" si="196"/>
        <v>1796.96</v>
      </c>
      <c r="L1846" s="34"/>
    </row>
    <row r="1847" spans="1:12" customFormat="1" ht="47.25" x14ac:dyDescent="0.25">
      <c r="A1847" s="6" t="s">
        <v>3973</v>
      </c>
      <c r="B1847" s="63" t="s">
        <v>3902</v>
      </c>
      <c r="C1847" s="7" t="s">
        <v>271</v>
      </c>
      <c r="D1847" s="7" t="s">
        <v>2971</v>
      </c>
      <c r="E1847" s="8" t="s">
        <v>2972</v>
      </c>
      <c r="F1847" s="47" t="s">
        <v>458</v>
      </c>
      <c r="G1847" s="17">
        <v>2</v>
      </c>
      <c r="H1847" s="10">
        <f t="shared" si="194"/>
        <v>760.35</v>
      </c>
      <c r="I1847" s="11">
        <v>1520.7</v>
      </c>
      <c r="J1847" s="10">
        <f t="shared" si="195"/>
        <v>797.71</v>
      </c>
      <c r="K1847" s="11">
        <f t="shared" si="196"/>
        <v>1595.42</v>
      </c>
      <c r="L1847" s="34"/>
    </row>
    <row r="1848" spans="1:12" customFormat="1" ht="31.5" x14ac:dyDescent="0.25">
      <c r="A1848" s="6" t="s">
        <v>3974</v>
      </c>
      <c r="B1848" s="63" t="s">
        <v>3902</v>
      </c>
      <c r="C1848" s="7" t="s">
        <v>282</v>
      </c>
      <c r="D1848" s="7" t="s">
        <v>3975</v>
      </c>
      <c r="E1848" s="8" t="s">
        <v>3976</v>
      </c>
      <c r="F1848" s="47" t="s">
        <v>453</v>
      </c>
      <c r="G1848" s="15">
        <v>0.11</v>
      </c>
      <c r="H1848" s="10">
        <f t="shared" si="194"/>
        <v>69308.09</v>
      </c>
      <c r="I1848" s="11">
        <v>7623.89</v>
      </c>
      <c r="J1848" s="10">
        <f t="shared" si="195"/>
        <v>72713.919999999998</v>
      </c>
      <c r="K1848" s="11">
        <f t="shared" si="196"/>
        <v>7998.53</v>
      </c>
      <c r="L1848" s="34"/>
    </row>
    <row r="1849" spans="1:12" customFormat="1" ht="47.25" x14ac:dyDescent="0.25">
      <c r="A1849" s="6" t="s">
        <v>3977</v>
      </c>
      <c r="B1849" s="63" t="s">
        <v>3902</v>
      </c>
      <c r="C1849" s="7" t="s">
        <v>284</v>
      </c>
      <c r="D1849" s="7" t="s">
        <v>3978</v>
      </c>
      <c r="E1849" s="8" t="s">
        <v>3979</v>
      </c>
      <c r="F1849" s="47" t="s">
        <v>458</v>
      </c>
      <c r="G1849" s="17">
        <v>11</v>
      </c>
      <c r="H1849" s="10">
        <f t="shared" si="194"/>
        <v>585.57000000000005</v>
      </c>
      <c r="I1849" s="11">
        <v>6441.3</v>
      </c>
      <c r="J1849" s="10">
        <f t="shared" si="195"/>
        <v>614.35</v>
      </c>
      <c r="K1849" s="11">
        <f t="shared" si="196"/>
        <v>6757.85</v>
      </c>
      <c r="L1849" s="34"/>
    </row>
    <row r="1850" spans="1:12" customFormat="1" ht="31.5" x14ac:dyDescent="0.25">
      <c r="A1850" s="6" t="s">
        <v>3980</v>
      </c>
      <c r="B1850" s="63" t="s">
        <v>3902</v>
      </c>
      <c r="C1850" s="7" t="s">
        <v>301</v>
      </c>
      <c r="D1850" s="7" t="s">
        <v>3981</v>
      </c>
      <c r="E1850" s="8" t="s">
        <v>3982</v>
      </c>
      <c r="F1850" s="47" t="s">
        <v>453</v>
      </c>
      <c r="G1850" s="15">
        <v>0.08</v>
      </c>
      <c r="H1850" s="10">
        <f t="shared" si="194"/>
        <v>53304.75</v>
      </c>
      <c r="I1850" s="11">
        <v>4264.38</v>
      </c>
      <c r="J1850" s="10">
        <f t="shared" si="195"/>
        <v>55924.17</v>
      </c>
      <c r="K1850" s="11">
        <f t="shared" si="196"/>
        <v>4473.93</v>
      </c>
      <c r="L1850" s="34"/>
    </row>
    <row r="1851" spans="1:12" customFormat="1" ht="47.25" x14ac:dyDescent="0.25">
      <c r="A1851" s="6" t="s">
        <v>3983</v>
      </c>
      <c r="B1851" s="63" t="s">
        <v>3902</v>
      </c>
      <c r="C1851" s="7" t="s">
        <v>302</v>
      </c>
      <c r="D1851" s="7" t="s">
        <v>3984</v>
      </c>
      <c r="E1851" s="8" t="s">
        <v>3985</v>
      </c>
      <c r="F1851" s="47" t="s">
        <v>458</v>
      </c>
      <c r="G1851" s="17">
        <v>8</v>
      </c>
      <c r="H1851" s="10">
        <f t="shared" si="194"/>
        <v>466.83</v>
      </c>
      <c r="I1851" s="11">
        <v>3734.61</v>
      </c>
      <c r="J1851" s="10">
        <f t="shared" si="195"/>
        <v>489.77</v>
      </c>
      <c r="K1851" s="11">
        <f t="shared" si="196"/>
        <v>3918.16</v>
      </c>
      <c r="L1851" s="34"/>
    </row>
    <row r="1852" spans="1:12" customFormat="1" ht="31.5" x14ac:dyDescent="0.25">
      <c r="A1852" s="6" t="s">
        <v>3986</v>
      </c>
      <c r="B1852" s="63" t="s">
        <v>3902</v>
      </c>
      <c r="C1852" s="7" t="s">
        <v>305</v>
      </c>
      <c r="D1852" s="7" t="s">
        <v>2912</v>
      </c>
      <c r="E1852" s="8" t="s">
        <v>2913</v>
      </c>
      <c r="F1852" s="47" t="s">
        <v>453</v>
      </c>
      <c r="G1852" s="14">
        <v>7.4999999999999997E-2</v>
      </c>
      <c r="H1852" s="10">
        <f t="shared" si="194"/>
        <v>53279.47</v>
      </c>
      <c r="I1852" s="11">
        <v>3995.96</v>
      </c>
      <c r="J1852" s="10">
        <f t="shared" si="195"/>
        <v>55897.64</v>
      </c>
      <c r="K1852" s="11">
        <f t="shared" si="196"/>
        <v>4192.32</v>
      </c>
      <c r="L1852" s="34"/>
    </row>
    <row r="1853" spans="1:12" customFormat="1" ht="47.25" x14ac:dyDescent="0.25">
      <c r="A1853" s="6" t="s">
        <v>3987</v>
      </c>
      <c r="B1853" s="63" t="s">
        <v>3902</v>
      </c>
      <c r="C1853" s="7" t="s">
        <v>309</v>
      </c>
      <c r="D1853" s="7" t="s">
        <v>3988</v>
      </c>
      <c r="E1853" s="8" t="s">
        <v>3989</v>
      </c>
      <c r="F1853" s="47" t="s">
        <v>458</v>
      </c>
      <c r="G1853" s="16">
        <v>7.5</v>
      </c>
      <c r="H1853" s="10">
        <f t="shared" si="194"/>
        <v>231.31</v>
      </c>
      <c r="I1853" s="11">
        <v>1734.8</v>
      </c>
      <c r="J1853" s="10">
        <f t="shared" si="195"/>
        <v>242.68</v>
      </c>
      <c r="K1853" s="11">
        <f t="shared" si="196"/>
        <v>1820.1</v>
      </c>
      <c r="L1853" s="34"/>
    </row>
    <row r="1854" spans="1:12" customFormat="1" ht="31.5" x14ac:dyDescent="0.25">
      <c r="A1854" s="6" t="s">
        <v>3990</v>
      </c>
      <c r="B1854" s="63" t="s">
        <v>3902</v>
      </c>
      <c r="C1854" s="7" t="s">
        <v>324</v>
      </c>
      <c r="D1854" s="7" t="s">
        <v>3412</v>
      </c>
      <c r="E1854" s="8" t="s">
        <v>3413</v>
      </c>
      <c r="F1854" s="47" t="s">
        <v>29</v>
      </c>
      <c r="G1854" s="12">
        <v>4.7100000000000003E-2</v>
      </c>
      <c r="H1854" s="10">
        <f t="shared" si="194"/>
        <v>979569.43</v>
      </c>
      <c r="I1854" s="11">
        <v>46137.72</v>
      </c>
      <c r="J1854" s="10">
        <f t="shared" si="195"/>
        <v>1027705.87</v>
      </c>
      <c r="K1854" s="11">
        <f t="shared" si="196"/>
        <v>48404.95</v>
      </c>
      <c r="L1854" s="34"/>
    </row>
    <row r="1855" spans="1:12" customFormat="1" ht="63" x14ac:dyDescent="0.25">
      <c r="A1855" s="6" t="s">
        <v>3991</v>
      </c>
      <c r="B1855" s="63" t="s">
        <v>3902</v>
      </c>
      <c r="C1855" s="7" t="s">
        <v>328</v>
      </c>
      <c r="D1855" s="7" t="s">
        <v>3955</v>
      </c>
      <c r="E1855" s="8" t="s">
        <v>3956</v>
      </c>
      <c r="F1855" s="47" t="s">
        <v>448</v>
      </c>
      <c r="G1855" s="17">
        <v>6</v>
      </c>
      <c r="H1855" s="10">
        <f t="shared" si="194"/>
        <v>1389.96</v>
      </c>
      <c r="I1855" s="11">
        <v>8339.77</v>
      </c>
      <c r="J1855" s="10">
        <f t="shared" si="195"/>
        <v>1458.26</v>
      </c>
      <c r="K1855" s="11">
        <f t="shared" si="196"/>
        <v>8749.56</v>
      </c>
      <c r="L1855" s="34"/>
    </row>
    <row r="1856" spans="1:12" customFormat="1" ht="47.25" x14ac:dyDescent="0.25">
      <c r="A1856" s="6" t="s">
        <v>3992</v>
      </c>
      <c r="B1856" s="63" t="s">
        <v>3902</v>
      </c>
      <c r="C1856" s="7" t="s">
        <v>330</v>
      </c>
      <c r="D1856" s="7" t="s">
        <v>3957</v>
      </c>
      <c r="E1856" s="8" t="s">
        <v>3958</v>
      </c>
      <c r="F1856" s="47" t="s">
        <v>448</v>
      </c>
      <c r="G1856" s="17">
        <v>5</v>
      </c>
      <c r="H1856" s="10">
        <f t="shared" si="194"/>
        <v>439.6</v>
      </c>
      <c r="I1856" s="11">
        <v>2197.9899999999998</v>
      </c>
      <c r="J1856" s="10">
        <f t="shared" si="195"/>
        <v>461.2</v>
      </c>
      <c r="K1856" s="11">
        <f t="shared" si="196"/>
        <v>2306</v>
      </c>
      <c r="L1856" s="34"/>
    </row>
    <row r="1857" spans="1:12" customFormat="1" ht="15" customHeight="1" x14ac:dyDescent="0.25">
      <c r="A1857" s="4"/>
      <c r="B1857" s="64"/>
      <c r="C1857" s="268" t="s">
        <v>3993</v>
      </c>
      <c r="D1857" s="268"/>
      <c r="E1857" s="268"/>
      <c r="F1857" s="5"/>
      <c r="G1857" s="5"/>
      <c r="H1857" s="5"/>
      <c r="I1857" s="98"/>
      <c r="J1857" s="5"/>
      <c r="K1857" s="5"/>
      <c r="L1857" s="34"/>
    </row>
    <row r="1858" spans="1:12" customFormat="1" ht="47.25" x14ac:dyDescent="0.25">
      <c r="A1858" s="6" t="s">
        <v>3994</v>
      </c>
      <c r="B1858" s="63" t="s">
        <v>3902</v>
      </c>
      <c r="C1858" s="7" t="s">
        <v>343</v>
      </c>
      <c r="D1858" s="7" t="s">
        <v>3796</v>
      </c>
      <c r="E1858" s="8" t="s">
        <v>3797</v>
      </c>
      <c r="F1858" s="47" t="s">
        <v>1422</v>
      </c>
      <c r="G1858" s="13">
        <v>7.9480000000000002E-3</v>
      </c>
      <c r="H1858" s="10">
        <f t="shared" si="194"/>
        <v>66361.350000000006</v>
      </c>
      <c r="I1858" s="11">
        <v>527.44000000000005</v>
      </c>
      <c r="J1858" s="10">
        <f t="shared" si="195"/>
        <v>69622.37</v>
      </c>
      <c r="K1858" s="11">
        <f t="shared" si="196"/>
        <v>553.36</v>
      </c>
      <c r="L1858" s="34"/>
    </row>
    <row r="1859" spans="1:12" customFormat="1" ht="47.25" x14ac:dyDescent="0.25">
      <c r="A1859" s="6" t="s">
        <v>3995</v>
      </c>
      <c r="B1859" s="63" t="s">
        <v>3902</v>
      </c>
      <c r="C1859" s="7" t="s">
        <v>358</v>
      </c>
      <c r="D1859" s="7" t="s">
        <v>3348</v>
      </c>
      <c r="E1859" s="8" t="s">
        <v>3349</v>
      </c>
      <c r="F1859" s="47" t="s">
        <v>1422</v>
      </c>
      <c r="G1859" s="9">
        <v>1.413E-2</v>
      </c>
      <c r="H1859" s="10">
        <f t="shared" si="194"/>
        <v>47723.28</v>
      </c>
      <c r="I1859" s="11">
        <v>674.33</v>
      </c>
      <c r="J1859" s="10">
        <f t="shared" si="195"/>
        <v>50068.42</v>
      </c>
      <c r="K1859" s="11">
        <f t="shared" si="196"/>
        <v>707.47</v>
      </c>
      <c r="L1859" s="34"/>
    </row>
    <row r="1860" spans="1:12" customFormat="1" ht="47.25" x14ac:dyDescent="0.25">
      <c r="A1860" s="6" t="s">
        <v>3996</v>
      </c>
      <c r="B1860" s="63" t="s">
        <v>3902</v>
      </c>
      <c r="C1860" s="7" t="s">
        <v>376</v>
      </c>
      <c r="D1860" s="7" t="s">
        <v>1424</v>
      </c>
      <c r="E1860" s="8" t="s">
        <v>1425</v>
      </c>
      <c r="F1860" s="47" t="s">
        <v>1426</v>
      </c>
      <c r="G1860" s="13">
        <v>13.909219</v>
      </c>
      <c r="H1860" s="10">
        <f t="shared" si="194"/>
        <v>1202.3599999999999</v>
      </c>
      <c r="I1860" s="11">
        <v>16723.939999999999</v>
      </c>
      <c r="J1860" s="10">
        <f t="shared" si="195"/>
        <v>1261.44</v>
      </c>
      <c r="K1860" s="11">
        <f t="shared" si="196"/>
        <v>17545.650000000001</v>
      </c>
      <c r="L1860" s="34"/>
    </row>
    <row r="1861" spans="1:12" customFormat="1" ht="31.5" x14ac:dyDescent="0.25">
      <c r="A1861" s="6" t="s">
        <v>3997</v>
      </c>
      <c r="B1861" s="63" t="s">
        <v>3902</v>
      </c>
      <c r="C1861" s="7" t="s">
        <v>385</v>
      </c>
      <c r="D1861" s="7" t="s">
        <v>3254</v>
      </c>
      <c r="E1861" s="8" t="s">
        <v>3255</v>
      </c>
      <c r="F1861" s="47" t="s">
        <v>1426</v>
      </c>
      <c r="G1861" s="13">
        <v>13.909219</v>
      </c>
      <c r="H1861" s="10">
        <f t="shared" si="194"/>
        <v>51.69</v>
      </c>
      <c r="I1861" s="11">
        <v>719.01</v>
      </c>
      <c r="J1861" s="10">
        <f t="shared" si="195"/>
        <v>54.23</v>
      </c>
      <c r="K1861" s="11">
        <f t="shared" si="196"/>
        <v>754.3</v>
      </c>
      <c r="L1861" s="34"/>
    </row>
    <row r="1862" spans="1:12" customFormat="1" ht="47.25" x14ac:dyDescent="0.25">
      <c r="A1862" s="6" t="s">
        <v>3998</v>
      </c>
      <c r="B1862" s="63" t="s">
        <v>3902</v>
      </c>
      <c r="C1862" s="7" t="s">
        <v>406</v>
      </c>
      <c r="D1862" s="7" t="s">
        <v>3250</v>
      </c>
      <c r="E1862" s="8" t="s">
        <v>3251</v>
      </c>
      <c r="F1862" s="47" t="s">
        <v>1422</v>
      </c>
      <c r="G1862" s="9">
        <v>1.413E-2</v>
      </c>
      <c r="H1862" s="10">
        <f t="shared" si="194"/>
        <v>8610.0499999999993</v>
      </c>
      <c r="I1862" s="11">
        <v>121.66</v>
      </c>
      <c r="J1862" s="10">
        <f t="shared" si="195"/>
        <v>9033.15</v>
      </c>
      <c r="K1862" s="11">
        <f t="shared" si="196"/>
        <v>127.64</v>
      </c>
      <c r="L1862" s="34"/>
    </row>
    <row r="1863" spans="1:12" customFormat="1" ht="31.5" x14ac:dyDescent="0.25">
      <c r="A1863" s="6" t="s">
        <v>3999</v>
      </c>
      <c r="B1863" s="63" t="s">
        <v>3902</v>
      </c>
      <c r="C1863" s="7" t="s">
        <v>417</v>
      </c>
      <c r="D1863" s="7" t="s">
        <v>3518</v>
      </c>
      <c r="E1863" s="8" t="s">
        <v>3519</v>
      </c>
      <c r="F1863" s="47" t="s">
        <v>3327</v>
      </c>
      <c r="G1863" s="14">
        <v>7.5999999999999998E-2</v>
      </c>
      <c r="H1863" s="10">
        <f t="shared" si="194"/>
        <v>263851.45</v>
      </c>
      <c r="I1863" s="11">
        <v>20052.71</v>
      </c>
      <c r="J1863" s="10">
        <f t="shared" si="195"/>
        <v>276817.21999999997</v>
      </c>
      <c r="K1863" s="11">
        <f t="shared" si="196"/>
        <v>21038.11</v>
      </c>
      <c r="L1863" s="34"/>
    </row>
    <row r="1864" spans="1:12" customFormat="1" ht="31.5" x14ac:dyDescent="0.25">
      <c r="A1864" s="6" t="s">
        <v>4000</v>
      </c>
      <c r="B1864" s="63" t="s">
        <v>3902</v>
      </c>
      <c r="C1864" s="7" t="s">
        <v>419</v>
      </c>
      <c r="D1864" s="7" t="s">
        <v>4001</v>
      </c>
      <c r="E1864" s="8" t="s">
        <v>4002</v>
      </c>
      <c r="F1864" s="47" t="s">
        <v>22</v>
      </c>
      <c r="G1864" s="12">
        <v>0.17180000000000001</v>
      </c>
      <c r="H1864" s="10">
        <f t="shared" si="194"/>
        <v>1582.65</v>
      </c>
      <c r="I1864" s="11">
        <v>271.89999999999998</v>
      </c>
      <c r="J1864" s="10">
        <f t="shared" si="195"/>
        <v>1660.42</v>
      </c>
      <c r="K1864" s="11">
        <f t="shared" si="196"/>
        <v>285.26</v>
      </c>
      <c r="L1864" s="34"/>
    </row>
    <row r="1865" spans="1:12" customFormat="1" ht="15.75" x14ac:dyDescent="0.25">
      <c r="A1865" s="6" t="s">
        <v>4003</v>
      </c>
      <c r="B1865" s="63" t="s">
        <v>3902</v>
      </c>
      <c r="C1865" s="7" t="s">
        <v>421</v>
      </c>
      <c r="D1865" s="7" t="s">
        <v>1096</v>
      </c>
      <c r="E1865" s="8" t="s">
        <v>1097</v>
      </c>
      <c r="F1865" s="47" t="s">
        <v>22</v>
      </c>
      <c r="G1865" s="12">
        <v>7.6E-3</v>
      </c>
      <c r="H1865" s="10">
        <f t="shared" si="194"/>
        <v>3427.63</v>
      </c>
      <c r="I1865" s="11">
        <v>26.05</v>
      </c>
      <c r="J1865" s="10">
        <f t="shared" si="195"/>
        <v>3596.07</v>
      </c>
      <c r="K1865" s="11">
        <f t="shared" si="196"/>
        <v>27.33</v>
      </c>
      <c r="L1865" s="34"/>
    </row>
    <row r="1866" spans="1:12" customFormat="1" ht="47.25" x14ac:dyDescent="0.25">
      <c r="A1866" s="6" t="s">
        <v>4004</v>
      </c>
      <c r="B1866" s="63" t="s">
        <v>3902</v>
      </c>
      <c r="C1866" s="7" t="s">
        <v>423</v>
      </c>
      <c r="D1866" s="7" t="s">
        <v>3644</v>
      </c>
      <c r="E1866" s="8" t="s">
        <v>3645</v>
      </c>
      <c r="F1866" s="47" t="s">
        <v>448</v>
      </c>
      <c r="G1866" s="17">
        <v>3</v>
      </c>
      <c r="H1866" s="10">
        <f t="shared" si="194"/>
        <v>2388.1</v>
      </c>
      <c r="I1866" s="11">
        <v>7164.3</v>
      </c>
      <c r="J1866" s="10">
        <f t="shared" si="195"/>
        <v>2505.4499999999998</v>
      </c>
      <c r="K1866" s="11">
        <f t="shared" si="196"/>
        <v>7516.35</v>
      </c>
      <c r="L1866" s="34"/>
    </row>
    <row r="1867" spans="1:12" customFormat="1" ht="31.5" x14ac:dyDescent="0.25">
      <c r="A1867" s="6" t="s">
        <v>4005</v>
      </c>
      <c r="B1867" s="63" t="s">
        <v>3902</v>
      </c>
      <c r="C1867" s="7" t="s">
        <v>425</v>
      </c>
      <c r="D1867" s="7" t="s">
        <v>4006</v>
      </c>
      <c r="E1867" s="8" t="s">
        <v>4007</v>
      </c>
      <c r="F1867" s="47" t="s">
        <v>448</v>
      </c>
      <c r="G1867" s="17">
        <v>1</v>
      </c>
      <c r="H1867" s="10">
        <f t="shared" si="194"/>
        <v>5859.07</v>
      </c>
      <c r="I1867" s="11">
        <v>5859.07</v>
      </c>
      <c r="J1867" s="10">
        <f t="shared" si="195"/>
        <v>6146.99</v>
      </c>
      <c r="K1867" s="11">
        <f t="shared" si="196"/>
        <v>6146.99</v>
      </c>
      <c r="L1867" s="34"/>
    </row>
    <row r="1868" spans="1:12" customFormat="1" ht="31.5" x14ac:dyDescent="0.25">
      <c r="A1868" s="6" t="s">
        <v>4008</v>
      </c>
      <c r="B1868" s="63" t="s">
        <v>3902</v>
      </c>
      <c r="C1868" s="7" t="s">
        <v>428</v>
      </c>
      <c r="D1868" s="7" t="s">
        <v>1689</v>
      </c>
      <c r="E1868" s="8" t="s">
        <v>1690</v>
      </c>
      <c r="F1868" s="47" t="s">
        <v>448</v>
      </c>
      <c r="G1868" s="17">
        <v>4</v>
      </c>
      <c r="H1868" s="10">
        <f t="shared" si="194"/>
        <v>2556.4499999999998</v>
      </c>
      <c r="I1868" s="11">
        <v>10225.780000000001</v>
      </c>
      <c r="J1868" s="10">
        <f t="shared" si="195"/>
        <v>2682.08</v>
      </c>
      <c r="K1868" s="11">
        <f t="shared" si="196"/>
        <v>10728.32</v>
      </c>
      <c r="L1868" s="34"/>
    </row>
    <row r="1869" spans="1:12" customFormat="1" ht="15.75" x14ac:dyDescent="0.25">
      <c r="A1869" s="6" t="s">
        <v>4009</v>
      </c>
      <c r="B1869" s="63" t="s">
        <v>3902</v>
      </c>
      <c r="C1869" s="7" t="s">
        <v>440</v>
      </c>
      <c r="D1869" s="7" t="s">
        <v>3342</v>
      </c>
      <c r="E1869" s="8" t="s">
        <v>3343</v>
      </c>
      <c r="F1869" s="47" t="s">
        <v>17</v>
      </c>
      <c r="G1869" s="12">
        <v>5.0000000000000001E-4</v>
      </c>
      <c r="H1869" s="10">
        <f t="shared" si="194"/>
        <v>234320</v>
      </c>
      <c r="I1869" s="11">
        <v>117.16</v>
      </c>
      <c r="J1869" s="10">
        <f t="shared" si="195"/>
        <v>245834.58</v>
      </c>
      <c r="K1869" s="11">
        <f t="shared" si="196"/>
        <v>122.92</v>
      </c>
      <c r="L1869" s="34"/>
    </row>
    <row r="1870" spans="1:12" customFormat="1" ht="15.75" x14ac:dyDescent="0.25">
      <c r="A1870" s="6" t="s">
        <v>4010</v>
      </c>
      <c r="B1870" s="63" t="s">
        <v>3902</v>
      </c>
      <c r="C1870" s="7" t="s">
        <v>445</v>
      </c>
      <c r="D1870" s="7" t="s">
        <v>4011</v>
      </c>
      <c r="E1870" s="8" t="s">
        <v>4012</v>
      </c>
      <c r="F1870" s="47" t="s">
        <v>22</v>
      </c>
      <c r="G1870" s="14">
        <v>5.0999999999999997E-2</v>
      </c>
      <c r="H1870" s="10">
        <f t="shared" si="194"/>
        <v>7060.2</v>
      </c>
      <c r="I1870" s="11">
        <v>360.07</v>
      </c>
      <c r="J1870" s="10">
        <f t="shared" si="195"/>
        <v>7407.14</v>
      </c>
      <c r="K1870" s="11">
        <f t="shared" si="196"/>
        <v>377.76</v>
      </c>
      <c r="L1870" s="34"/>
    </row>
    <row r="1871" spans="1:12" customFormat="1" ht="47.25" x14ac:dyDescent="0.25">
      <c r="A1871" s="6" t="s">
        <v>4013</v>
      </c>
      <c r="B1871" s="63" t="s">
        <v>3902</v>
      </c>
      <c r="C1871" s="7" t="s">
        <v>450</v>
      </c>
      <c r="D1871" s="7" t="s">
        <v>4014</v>
      </c>
      <c r="E1871" s="8" t="s">
        <v>4015</v>
      </c>
      <c r="F1871" s="47" t="s">
        <v>308</v>
      </c>
      <c r="G1871" s="14">
        <v>4.4999999999999998E-2</v>
      </c>
      <c r="H1871" s="10">
        <f t="shared" ref="H1871:H1929" si="197">ROUND(I1871/G1871,2)</f>
        <v>127710.89</v>
      </c>
      <c r="I1871" s="11">
        <v>5746.99</v>
      </c>
      <c r="J1871" s="10">
        <f t="shared" ref="J1871:J1929" si="198">ROUND(H1871*M$17*N$17*O$17,2)</f>
        <v>133986.66</v>
      </c>
      <c r="K1871" s="11">
        <f t="shared" ref="K1871:K1929" si="199">ROUND(J1871*G1871,2)</f>
        <v>6029.4</v>
      </c>
      <c r="L1871" s="34"/>
    </row>
    <row r="1872" spans="1:12" customFormat="1" ht="31.5" x14ac:dyDescent="0.25">
      <c r="A1872" s="6" t="s">
        <v>4016</v>
      </c>
      <c r="B1872" s="63" t="s">
        <v>3902</v>
      </c>
      <c r="C1872" s="7" t="s">
        <v>455</v>
      </c>
      <c r="D1872" s="7" t="s">
        <v>4017</v>
      </c>
      <c r="E1872" s="8" t="s">
        <v>4018</v>
      </c>
      <c r="F1872" s="47" t="s">
        <v>29</v>
      </c>
      <c r="G1872" s="12">
        <v>-1.4200000000000001E-2</v>
      </c>
      <c r="H1872" s="10">
        <f t="shared" si="197"/>
        <v>365890.85</v>
      </c>
      <c r="I1872" s="11">
        <v>-5195.6499999999996</v>
      </c>
      <c r="J1872" s="10">
        <f t="shared" si="198"/>
        <v>383870.88</v>
      </c>
      <c r="K1872" s="11">
        <f t="shared" si="199"/>
        <v>-5450.97</v>
      </c>
      <c r="L1872" s="34"/>
    </row>
    <row r="1873" spans="1:12" customFormat="1" ht="31.5" x14ac:dyDescent="0.25">
      <c r="A1873" s="6" t="s">
        <v>4019</v>
      </c>
      <c r="B1873" s="63" t="s">
        <v>3902</v>
      </c>
      <c r="C1873" s="7" t="s">
        <v>2980</v>
      </c>
      <c r="D1873" s="7" t="s">
        <v>4020</v>
      </c>
      <c r="E1873" s="8" t="s">
        <v>4021</v>
      </c>
      <c r="F1873" s="47" t="s">
        <v>655</v>
      </c>
      <c r="G1873" s="16">
        <v>2.7</v>
      </c>
      <c r="H1873" s="10">
        <f t="shared" si="197"/>
        <v>700.88</v>
      </c>
      <c r="I1873" s="11">
        <v>1892.37</v>
      </c>
      <c r="J1873" s="10">
        <f t="shared" si="198"/>
        <v>735.32</v>
      </c>
      <c r="K1873" s="11">
        <f t="shared" si="199"/>
        <v>1985.36</v>
      </c>
      <c r="L1873" s="34"/>
    </row>
    <row r="1874" spans="1:12" customFormat="1" ht="47.25" x14ac:dyDescent="0.25">
      <c r="A1874" s="6" t="s">
        <v>4022</v>
      </c>
      <c r="B1874" s="63" t="s">
        <v>3902</v>
      </c>
      <c r="C1874" s="7" t="s">
        <v>461</v>
      </c>
      <c r="D1874" s="7" t="s">
        <v>4014</v>
      </c>
      <c r="E1874" s="8" t="s">
        <v>4015</v>
      </c>
      <c r="F1874" s="47" t="s">
        <v>308</v>
      </c>
      <c r="G1874" s="16">
        <v>0.3</v>
      </c>
      <c r="H1874" s="10">
        <f t="shared" si="197"/>
        <v>255429.53</v>
      </c>
      <c r="I1874" s="11">
        <v>76628.86</v>
      </c>
      <c r="J1874" s="10">
        <f t="shared" si="198"/>
        <v>267981.44</v>
      </c>
      <c r="K1874" s="11">
        <f t="shared" si="199"/>
        <v>80394.429999999993</v>
      </c>
      <c r="L1874" s="34"/>
    </row>
    <row r="1875" spans="1:12" customFormat="1" ht="31.5" x14ac:dyDescent="0.25">
      <c r="A1875" s="6" t="s">
        <v>4023</v>
      </c>
      <c r="B1875" s="63" t="s">
        <v>3902</v>
      </c>
      <c r="C1875" s="7" t="s">
        <v>465</v>
      </c>
      <c r="D1875" s="7" t="s">
        <v>4017</v>
      </c>
      <c r="E1875" s="8" t="s">
        <v>4018</v>
      </c>
      <c r="F1875" s="47" t="s">
        <v>29</v>
      </c>
      <c r="G1875" s="14">
        <v>-0.189</v>
      </c>
      <c r="H1875" s="10">
        <f t="shared" si="197"/>
        <v>365889.26</v>
      </c>
      <c r="I1875" s="11">
        <v>-69153.070000000007</v>
      </c>
      <c r="J1875" s="10">
        <f t="shared" si="198"/>
        <v>383869.21</v>
      </c>
      <c r="K1875" s="11">
        <f t="shared" si="199"/>
        <v>-72551.28</v>
      </c>
      <c r="L1875" s="34"/>
    </row>
    <row r="1876" spans="1:12" customFormat="1" ht="31.5" x14ac:dyDescent="0.25">
      <c r="A1876" s="6" t="s">
        <v>4024</v>
      </c>
      <c r="B1876" s="63" t="s">
        <v>3902</v>
      </c>
      <c r="C1876" s="7" t="s">
        <v>469</v>
      </c>
      <c r="D1876" s="7" t="s">
        <v>4025</v>
      </c>
      <c r="E1876" s="8" t="s">
        <v>4026</v>
      </c>
      <c r="F1876" s="47" t="s">
        <v>655</v>
      </c>
      <c r="G1876" s="17">
        <v>15</v>
      </c>
      <c r="H1876" s="10">
        <f t="shared" si="197"/>
        <v>776.08</v>
      </c>
      <c r="I1876" s="11">
        <v>11641.18</v>
      </c>
      <c r="J1876" s="10">
        <f t="shared" si="198"/>
        <v>814.22</v>
      </c>
      <c r="K1876" s="11">
        <f t="shared" si="199"/>
        <v>12213.3</v>
      </c>
      <c r="L1876" s="34"/>
    </row>
    <row r="1877" spans="1:12" customFormat="1" ht="47.25" x14ac:dyDescent="0.25">
      <c r="A1877" s="6" t="s">
        <v>4027</v>
      </c>
      <c r="B1877" s="63" t="s">
        <v>3902</v>
      </c>
      <c r="C1877" s="7" t="s">
        <v>472</v>
      </c>
      <c r="D1877" s="7" t="s">
        <v>3250</v>
      </c>
      <c r="E1877" s="8" t="s">
        <v>3251</v>
      </c>
      <c r="F1877" s="47" t="s">
        <v>1422</v>
      </c>
      <c r="G1877" s="9">
        <v>8.4150000000000003E-2</v>
      </c>
      <c r="H1877" s="10">
        <f t="shared" si="197"/>
        <v>8604.6299999999992</v>
      </c>
      <c r="I1877" s="11">
        <v>724.08</v>
      </c>
      <c r="J1877" s="10">
        <f t="shared" si="198"/>
        <v>9027.4699999999993</v>
      </c>
      <c r="K1877" s="11">
        <f t="shared" si="199"/>
        <v>759.66</v>
      </c>
      <c r="L1877" s="34"/>
    </row>
    <row r="1878" spans="1:12" customFormat="1" ht="15" customHeight="1" x14ac:dyDescent="0.25">
      <c r="A1878" s="4"/>
      <c r="B1878" s="64"/>
      <c r="C1878" s="268" t="s">
        <v>4028</v>
      </c>
      <c r="D1878" s="268"/>
      <c r="E1878" s="268"/>
      <c r="F1878" s="5"/>
      <c r="G1878" s="5"/>
      <c r="H1878" s="5"/>
      <c r="I1878" s="98"/>
      <c r="J1878" s="5"/>
      <c r="K1878" s="5"/>
      <c r="L1878" s="34"/>
    </row>
    <row r="1879" spans="1:12" customFormat="1" ht="47.25" x14ac:dyDescent="0.25">
      <c r="A1879" s="6" t="s">
        <v>4029</v>
      </c>
      <c r="B1879" s="63" t="s">
        <v>3902</v>
      </c>
      <c r="C1879" s="7" t="s">
        <v>479</v>
      </c>
      <c r="D1879" s="7" t="s">
        <v>3796</v>
      </c>
      <c r="E1879" s="8" t="s">
        <v>3797</v>
      </c>
      <c r="F1879" s="47" t="s">
        <v>1422</v>
      </c>
      <c r="G1879" s="13">
        <v>7.7720000000000003E-3</v>
      </c>
      <c r="H1879" s="10">
        <f t="shared" si="197"/>
        <v>66338.14</v>
      </c>
      <c r="I1879" s="11">
        <v>515.58000000000004</v>
      </c>
      <c r="J1879" s="10">
        <f t="shared" si="198"/>
        <v>69598.02</v>
      </c>
      <c r="K1879" s="11">
        <f t="shared" si="199"/>
        <v>540.91999999999996</v>
      </c>
      <c r="L1879" s="34"/>
    </row>
    <row r="1880" spans="1:12" customFormat="1" ht="47.25" x14ac:dyDescent="0.25">
      <c r="A1880" s="6" t="s">
        <v>4030</v>
      </c>
      <c r="B1880" s="63" t="s">
        <v>3902</v>
      </c>
      <c r="C1880" s="7" t="s">
        <v>486</v>
      </c>
      <c r="D1880" s="7" t="s">
        <v>3348</v>
      </c>
      <c r="E1880" s="8" t="s">
        <v>3349</v>
      </c>
      <c r="F1880" s="47" t="s">
        <v>1422</v>
      </c>
      <c r="G1880" s="13">
        <v>1.3816E-2</v>
      </c>
      <c r="H1880" s="10">
        <f t="shared" si="197"/>
        <v>47760.57</v>
      </c>
      <c r="I1880" s="11">
        <v>659.86</v>
      </c>
      <c r="J1880" s="10">
        <f t="shared" si="198"/>
        <v>50107.54</v>
      </c>
      <c r="K1880" s="11">
        <f t="shared" si="199"/>
        <v>692.29</v>
      </c>
      <c r="L1880" s="34"/>
    </row>
    <row r="1881" spans="1:12" customFormat="1" ht="47.25" x14ac:dyDescent="0.25">
      <c r="A1881" s="6" t="s">
        <v>4031</v>
      </c>
      <c r="B1881" s="63" t="s">
        <v>3902</v>
      </c>
      <c r="C1881" s="7" t="s">
        <v>495</v>
      </c>
      <c r="D1881" s="7" t="s">
        <v>1424</v>
      </c>
      <c r="E1881" s="8" t="s">
        <v>1425</v>
      </c>
      <c r="F1881" s="47" t="s">
        <v>1426</v>
      </c>
      <c r="G1881" s="13">
        <v>13.600125</v>
      </c>
      <c r="H1881" s="10">
        <f t="shared" si="197"/>
        <v>1202.3599999999999</v>
      </c>
      <c r="I1881" s="11">
        <v>16352.31</v>
      </c>
      <c r="J1881" s="10">
        <f t="shared" si="198"/>
        <v>1261.44</v>
      </c>
      <c r="K1881" s="11">
        <f t="shared" si="199"/>
        <v>17155.740000000002</v>
      </c>
      <c r="L1881" s="34"/>
    </row>
    <row r="1882" spans="1:12" customFormat="1" ht="31.5" x14ac:dyDescent="0.25">
      <c r="A1882" s="6" t="s">
        <v>4032</v>
      </c>
      <c r="B1882" s="63" t="s">
        <v>3902</v>
      </c>
      <c r="C1882" s="7" t="s">
        <v>503</v>
      </c>
      <c r="D1882" s="7" t="s">
        <v>3254</v>
      </c>
      <c r="E1882" s="8" t="s">
        <v>3255</v>
      </c>
      <c r="F1882" s="47" t="s">
        <v>1426</v>
      </c>
      <c r="G1882" s="13">
        <v>13.600125</v>
      </c>
      <c r="H1882" s="10">
        <f t="shared" si="197"/>
        <v>51.7</v>
      </c>
      <c r="I1882" s="11">
        <v>703.07</v>
      </c>
      <c r="J1882" s="10">
        <f t="shared" si="198"/>
        <v>54.24</v>
      </c>
      <c r="K1882" s="11">
        <f t="shared" si="199"/>
        <v>737.67</v>
      </c>
      <c r="L1882" s="34"/>
    </row>
    <row r="1883" spans="1:12" customFormat="1" ht="47.25" x14ac:dyDescent="0.25">
      <c r="A1883" s="6" t="s">
        <v>4033</v>
      </c>
      <c r="B1883" s="63" t="s">
        <v>3902</v>
      </c>
      <c r="C1883" s="7" t="s">
        <v>507</v>
      </c>
      <c r="D1883" s="7" t="s">
        <v>3250</v>
      </c>
      <c r="E1883" s="8" t="s">
        <v>3251</v>
      </c>
      <c r="F1883" s="47" t="s">
        <v>1422</v>
      </c>
      <c r="G1883" s="13">
        <v>1.3816E-2</v>
      </c>
      <c r="H1883" s="10">
        <f t="shared" si="197"/>
        <v>8592.2099999999991</v>
      </c>
      <c r="I1883" s="11">
        <v>118.71</v>
      </c>
      <c r="J1883" s="10">
        <f t="shared" si="198"/>
        <v>9014.43</v>
      </c>
      <c r="K1883" s="11">
        <f t="shared" si="199"/>
        <v>124.54</v>
      </c>
      <c r="L1883" s="34"/>
    </row>
    <row r="1884" spans="1:12" customFormat="1" ht="31.5" x14ac:dyDescent="0.25">
      <c r="A1884" s="6" t="s">
        <v>4034</v>
      </c>
      <c r="B1884" s="63" t="s">
        <v>3902</v>
      </c>
      <c r="C1884" s="7" t="s">
        <v>512</v>
      </c>
      <c r="D1884" s="7" t="s">
        <v>4035</v>
      </c>
      <c r="E1884" s="8" t="s">
        <v>4036</v>
      </c>
      <c r="F1884" s="47" t="s">
        <v>3327</v>
      </c>
      <c r="G1884" s="14">
        <v>7.5999999999999998E-2</v>
      </c>
      <c r="H1884" s="10">
        <f t="shared" si="197"/>
        <v>394965.13</v>
      </c>
      <c r="I1884" s="11">
        <v>30017.35</v>
      </c>
      <c r="J1884" s="10">
        <f t="shared" si="198"/>
        <v>414373.88</v>
      </c>
      <c r="K1884" s="11">
        <f t="shared" si="199"/>
        <v>31492.41</v>
      </c>
      <c r="L1884" s="34"/>
    </row>
    <row r="1885" spans="1:12" customFormat="1" ht="31.5" x14ac:dyDescent="0.25">
      <c r="A1885" s="6" t="s">
        <v>4037</v>
      </c>
      <c r="B1885" s="63" t="s">
        <v>3902</v>
      </c>
      <c r="C1885" s="7" t="s">
        <v>516</v>
      </c>
      <c r="D1885" s="7" t="s">
        <v>4038</v>
      </c>
      <c r="E1885" s="8" t="s">
        <v>4039</v>
      </c>
      <c r="F1885" s="47" t="s">
        <v>29</v>
      </c>
      <c r="G1885" s="12">
        <v>6.8400000000000002E-2</v>
      </c>
      <c r="H1885" s="10">
        <f t="shared" si="197"/>
        <v>3704.97</v>
      </c>
      <c r="I1885" s="11">
        <v>253.42</v>
      </c>
      <c r="J1885" s="10">
        <f t="shared" si="198"/>
        <v>3887.03</v>
      </c>
      <c r="K1885" s="11">
        <f t="shared" si="199"/>
        <v>265.87</v>
      </c>
      <c r="L1885" s="34"/>
    </row>
    <row r="1886" spans="1:12" customFormat="1" ht="15.75" x14ac:dyDescent="0.25">
      <c r="A1886" s="6" t="s">
        <v>4040</v>
      </c>
      <c r="B1886" s="63" t="s">
        <v>3902</v>
      </c>
      <c r="C1886" s="7" t="s">
        <v>518</v>
      </c>
      <c r="D1886" s="7" t="s">
        <v>1096</v>
      </c>
      <c r="E1886" s="8" t="s">
        <v>1097</v>
      </c>
      <c r="F1886" s="47" t="s">
        <v>22</v>
      </c>
      <c r="G1886" s="12">
        <v>7.6E-3</v>
      </c>
      <c r="H1886" s="10">
        <f t="shared" si="197"/>
        <v>3427.63</v>
      </c>
      <c r="I1886" s="11">
        <v>26.05</v>
      </c>
      <c r="J1886" s="10">
        <f t="shared" si="198"/>
        <v>3596.07</v>
      </c>
      <c r="K1886" s="11">
        <f t="shared" si="199"/>
        <v>27.33</v>
      </c>
      <c r="L1886" s="34"/>
    </row>
    <row r="1887" spans="1:12" customFormat="1" ht="15.75" x14ac:dyDescent="0.25">
      <c r="A1887" s="6" t="s">
        <v>4041</v>
      </c>
      <c r="B1887" s="63" t="s">
        <v>3902</v>
      </c>
      <c r="C1887" s="7" t="s">
        <v>520</v>
      </c>
      <c r="D1887" s="7" t="s">
        <v>3635</v>
      </c>
      <c r="E1887" s="8" t="s">
        <v>3636</v>
      </c>
      <c r="F1887" s="47" t="s">
        <v>22</v>
      </c>
      <c r="G1887" s="12">
        <v>2.5999999999999999E-3</v>
      </c>
      <c r="H1887" s="10">
        <f t="shared" si="197"/>
        <v>4765.38</v>
      </c>
      <c r="I1887" s="11">
        <v>12.39</v>
      </c>
      <c r="J1887" s="10">
        <f t="shared" si="198"/>
        <v>4999.55</v>
      </c>
      <c r="K1887" s="11">
        <f t="shared" si="199"/>
        <v>13</v>
      </c>
      <c r="L1887" s="34"/>
    </row>
    <row r="1888" spans="1:12" customFormat="1" ht="47.25" x14ac:dyDescent="0.25">
      <c r="A1888" s="6" t="s">
        <v>4042</v>
      </c>
      <c r="B1888" s="63" t="s">
        <v>3902</v>
      </c>
      <c r="C1888" s="7" t="s">
        <v>3301</v>
      </c>
      <c r="D1888" s="7" t="s">
        <v>3644</v>
      </c>
      <c r="E1888" s="8" t="s">
        <v>3645</v>
      </c>
      <c r="F1888" s="47" t="s">
        <v>448</v>
      </c>
      <c r="G1888" s="17">
        <v>3</v>
      </c>
      <c r="H1888" s="10">
        <f t="shared" si="197"/>
        <v>2388.1</v>
      </c>
      <c r="I1888" s="11">
        <v>7164.3</v>
      </c>
      <c r="J1888" s="10">
        <f t="shared" si="198"/>
        <v>2505.4499999999998</v>
      </c>
      <c r="K1888" s="11">
        <f t="shared" si="199"/>
        <v>7516.35</v>
      </c>
      <c r="L1888" s="34"/>
    </row>
    <row r="1889" spans="1:12" customFormat="1" ht="31.5" x14ac:dyDescent="0.25">
      <c r="A1889" s="6" t="s">
        <v>4043</v>
      </c>
      <c r="B1889" s="63" t="s">
        <v>3902</v>
      </c>
      <c r="C1889" s="7" t="s">
        <v>3304</v>
      </c>
      <c r="D1889" s="7" t="s">
        <v>4006</v>
      </c>
      <c r="E1889" s="8" t="s">
        <v>4007</v>
      </c>
      <c r="F1889" s="47" t="s">
        <v>448</v>
      </c>
      <c r="G1889" s="17">
        <v>1</v>
      </c>
      <c r="H1889" s="10">
        <f t="shared" si="197"/>
        <v>5859.07</v>
      </c>
      <c r="I1889" s="11">
        <v>5859.07</v>
      </c>
      <c r="J1889" s="10">
        <f t="shared" si="198"/>
        <v>6146.99</v>
      </c>
      <c r="K1889" s="11">
        <f t="shared" si="199"/>
        <v>6146.99</v>
      </c>
      <c r="L1889" s="34"/>
    </row>
    <row r="1890" spans="1:12" customFormat="1" ht="47.25" x14ac:dyDescent="0.25">
      <c r="A1890" s="6" t="s">
        <v>4044</v>
      </c>
      <c r="B1890" s="63" t="s">
        <v>3902</v>
      </c>
      <c r="C1890" s="7" t="s">
        <v>523</v>
      </c>
      <c r="D1890" s="7" t="s">
        <v>4014</v>
      </c>
      <c r="E1890" s="8" t="s">
        <v>4015</v>
      </c>
      <c r="F1890" s="47" t="s">
        <v>308</v>
      </c>
      <c r="G1890" s="14">
        <v>4.4999999999999998E-2</v>
      </c>
      <c r="H1890" s="10">
        <f t="shared" si="197"/>
        <v>127710.89</v>
      </c>
      <c r="I1890" s="11">
        <v>5746.99</v>
      </c>
      <c r="J1890" s="10">
        <f t="shared" si="198"/>
        <v>133986.66</v>
      </c>
      <c r="K1890" s="11">
        <f t="shared" si="199"/>
        <v>6029.4</v>
      </c>
      <c r="L1890" s="34"/>
    </row>
    <row r="1891" spans="1:12" customFormat="1" ht="31.5" x14ac:dyDescent="0.25">
      <c r="A1891" s="6" t="s">
        <v>4045</v>
      </c>
      <c r="B1891" s="63" t="s">
        <v>3902</v>
      </c>
      <c r="C1891" s="7" t="s">
        <v>527</v>
      </c>
      <c r="D1891" s="7" t="s">
        <v>4017</v>
      </c>
      <c r="E1891" s="8" t="s">
        <v>4018</v>
      </c>
      <c r="F1891" s="47" t="s">
        <v>29</v>
      </c>
      <c r="G1891" s="12">
        <v>-1.4200000000000001E-2</v>
      </c>
      <c r="H1891" s="10">
        <f t="shared" si="197"/>
        <v>365890.85</v>
      </c>
      <c r="I1891" s="11">
        <v>-5195.6499999999996</v>
      </c>
      <c r="J1891" s="10">
        <f t="shared" si="198"/>
        <v>383870.88</v>
      </c>
      <c r="K1891" s="11">
        <f t="shared" si="199"/>
        <v>-5450.97</v>
      </c>
      <c r="L1891" s="34"/>
    </row>
    <row r="1892" spans="1:12" customFormat="1" ht="31.5" x14ac:dyDescent="0.25">
      <c r="A1892" s="6" t="s">
        <v>4046</v>
      </c>
      <c r="B1892" s="63" t="s">
        <v>3902</v>
      </c>
      <c r="C1892" s="7" t="s">
        <v>531</v>
      </c>
      <c r="D1892" s="7" t="s">
        <v>4020</v>
      </c>
      <c r="E1892" s="8" t="s">
        <v>4021</v>
      </c>
      <c r="F1892" s="47" t="s">
        <v>655</v>
      </c>
      <c r="G1892" s="16">
        <v>2.7</v>
      </c>
      <c r="H1892" s="10">
        <f t="shared" si="197"/>
        <v>700.88</v>
      </c>
      <c r="I1892" s="11">
        <v>1892.37</v>
      </c>
      <c r="J1892" s="10">
        <f t="shared" si="198"/>
        <v>735.32</v>
      </c>
      <c r="K1892" s="11">
        <f t="shared" si="199"/>
        <v>1985.36</v>
      </c>
      <c r="L1892" s="34"/>
    </row>
    <row r="1893" spans="1:12" customFormat="1" ht="47.25" x14ac:dyDescent="0.25">
      <c r="A1893" s="6" t="s">
        <v>4047</v>
      </c>
      <c r="B1893" s="63" t="s">
        <v>3902</v>
      </c>
      <c r="C1893" s="7" t="s">
        <v>536</v>
      </c>
      <c r="D1893" s="7" t="s">
        <v>4014</v>
      </c>
      <c r="E1893" s="8" t="s">
        <v>4015</v>
      </c>
      <c r="F1893" s="47" t="s">
        <v>308</v>
      </c>
      <c r="G1893" s="15">
        <v>0.28000000000000003</v>
      </c>
      <c r="H1893" s="10">
        <f t="shared" si="197"/>
        <v>255434.43</v>
      </c>
      <c r="I1893" s="11">
        <v>71521.64</v>
      </c>
      <c r="J1893" s="10">
        <f t="shared" si="198"/>
        <v>267986.58</v>
      </c>
      <c r="K1893" s="11">
        <f t="shared" si="199"/>
        <v>75036.240000000005</v>
      </c>
      <c r="L1893" s="34"/>
    </row>
    <row r="1894" spans="1:12" customFormat="1" ht="31.5" x14ac:dyDescent="0.25">
      <c r="A1894" s="6" t="s">
        <v>4048</v>
      </c>
      <c r="B1894" s="63" t="s">
        <v>3902</v>
      </c>
      <c r="C1894" s="7" t="s">
        <v>538</v>
      </c>
      <c r="D1894" s="7" t="s">
        <v>4017</v>
      </c>
      <c r="E1894" s="8" t="s">
        <v>4018</v>
      </c>
      <c r="F1894" s="47" t="s">
        <v>29</v>
      </c>
      <c r="G1894" s="12">
        <v>-0.1764</v>
      </c>
      <c r="H1894" s="10">
        <f t="shared" si="197"/>
        <v>365888.89</v>
      </c>
      <c r="I1894" s="11">
        <v>-64542.8</v>
      </c>
      <c r="J1894" s="10">
        <f t="shared" si="198"/>
        <v>383868.82</v>
      </c>
      <c r="K1894" s="11">
        <f t="shared" si="199"/>
        <v>-67714.460000000006</v>
      </c>
      <c r="L1894" s="34"/>
    </row>
    <row r="1895" spans="1:12" customFormat="1" ht="31.5" x14ac:dyDescent="0.25">
      <c r="A1895" s="6" t="s">
        <v>4049</v>
      </c>
      <c r="B1895" s="63" t="s">
        <v>3902</v>
      </c>
      <c r="C1895" s="7" t="s">
        <v>540</v>
      </c>
      <c r="D1895" s="7" t="s">
        <v>4025</v>
      </c>
      <c r="E1895" s="8" t="s">
        <v>4026</v>
      </c>
      <c r="F1895" s="47" t="s">
        <v>655</v>
      </c>
      <c r="G1895" s="17">
        <v>14</v>
      </c>
      <c r="H1895" s="10">
        <f t="shared" si="197"/>
        <v>776.08</v>
      </c>
      <c r="I1895" s="11">
        <v>10865.1</v>
      </c>
      <c r="J1895" s="10">
        <f t="shared" si="198"/>
        <v>814.22</v>
      </c>
      <c r="K1895" s="11">
        <f t="shared" si="199"/>
        <v>11399.08</v>
      </c>
      <c r="L1895" s="34"/>
    </row>
    <row r="1896" spans="1:12" customFormat="1" ht="15" customHeight="1" x14ac:dyDescent="0.25">
      <c r="A1896" s="4"/>
      <c r="B1896" s="64"/>
      <c r="C1896" s="268" t="s">
        <v>1995</v>
      </c>
      <c r="D1896" s="268"/>
      <c r="E1896" s="268"/>
      <c r="F1896" s="5"/>
      <c r="G1896" s="5"/>
      <c r="H1896" s="5"/>
      <c r="I1896" s="98"/>
      <c r="J1896" s="5"/>
      <c r="K1896" s="5"/>
      <c r="L1896" s="34"/>
    </row>
    <row r="1897" spans="1:12" customFormat="1" ht="31.5" x14ac:dyDescent="0.25">
      <c r="A1897" s="6" t="s">
        <v>4050</v>
      </c>
      <c r="B1897" s="63" t="s">
        <v>3902</v>
      </c>
      <c r="C1897" s="7" t="s">
        <v>549</v>
      </c>
      <c r="D1897" s="7" t="s">
        <v>4051</v>
      </c>
      <c r="E1897" s="8" t="s">
        <v>4052</v>
      </c>
      <c r="F1897" s="47" t="s">
        <v>1019</v>
      </c>
      <c r="G1897" s="17">
        <v>2</v>
      </c>
      <c r="H1897" s="10">
        <f t="shared" si="197"/>
        <v>11592.49</v>
      </c>
      <c r="I1897" s="11">
        <v>23184.97</v>
      </c>
      <c r="J1897" s="10">
        <f t="shared" si="198"/>
        <v>12162.15</v>
      </c>
      <c r="K1897" s="11">
        <f t="shared" si="199"/>
        <v>24324.3</v>
      </c>
      <c r="L1897" s="34"/>
    </row>
    <row r="1898" spans="1:12" customFormat="1" ht="78.75" x14ac:dyDescent="0.25">
      <c r="A1898" s="6" t="s">
        <v>4053</v>
      </c>
      <c r="B1898" s="63" t="s">
        <v>3902</v>
      </c>
      <c r="C1898" s="7" t="s">
        <v>551</v>
      </c>
      <c r="D1898" s="7" t="s">
        <v>4054</v>
      </c>
      <c r="E1898" s="8" t="s">
        <v>4055</v>
      </c>
      <c r="F1898" s="47" t="s">
        <v>448</v>
      </c>
      <c r="G1898" s="17">
        <v>2</v>
      </c>
      <c r="H1898" s="10">
        <f t="shared" si="197"/>
        <v>80066.14</v>
      </c>
      <c r="I1898" s="11">
        <v>160132.26999999999</v>
      </c>
      <c r="J1898" s="10">
        <f t="shared" si="198"/>
        <v>84000.62</v>
      </c>
      <c r="K1898" s="11">
        <f t="shared" si="199"/>
        <v>168001.24</v>
      </c>
      <c r="L1898" s="34"/>
    </row>
    <row r="1899" spans="1:12" customFormat="1" ht="31.5" x14ac:dyDescent="0.25">
      <c r="A1899" s="6" t="s">
        <v>4056</v>
      </c>
      <c r="B1899" s="63" t="s">
        <v>3902</v>
      </c>
      <c r="C1899" s="7" t="s">
        <v>558</v>
      </c>
      <c r="D1899" s="7" t="s">
        <v>4057</v>
      </c>
      <c r="E1899" s="8" t="s">
        <v>4058</v>
      </c>
      <c r="F1899" s="47" t="s">
        <v>1019</v>
      </c>
      <c r="G1899" s="17">
        <v>4</v>
      </c>
      <c r="H1899" s="10">
        <f t="shared" si="197"/>
        <v>7263.87</v>
      </c>
      <c r="I1899" s="11">
        <v>29055.47</v>
      </c>
      <c r="J1899" s="10">
        <f t="shared" si="198"/>
        <v>7620.82</v>
      </c>
      <c r="K1899" s="11">
        <f t="shared" si="199"/>
        <v>30483.279999999999</v>
      </c>
      <c r="L1899" s="34"/>
    </row>
    <row r="1900" spans="1:12" customFormat="1" ht="63" x14ac:dyDescent="0.25">
      <c r="A1900" s="6" t="s">
        <v>4059</v>
      </c>
      <c r="B1900" s="63" t="s">
        <v>3902</v>
      </c>
      <c r="C1900" s="7" t="s">
        <v>2196</v>
      </c>
      <c r="D1900" s="7" t="s">
        <v>4060</v>
      </c>
      <c r="E1900" s="8" t="s">
        <v>4061</v>
      </c>
      <c r="F1900" s="47" t="s">
        <v>448</v>
      </c>
      <c r="G1900" s="17">
        <v>4</v>
      </c>
      <c r="H1900" s="10">
        <f t="shared" si="197"/>
        <v>24998.87</v>
      </c>
      <c r="I1900" s="11">
        <v>99995.48</v>
      </c>
      <c r="J1900" s="10">
        <f t="shared" si="198"/>
        <v>26227.32</v>
      </c>
      <c r="K1900" s="11">
        <f t="shared" si="199"/>
        <v>104909.28</v>
      </c>
      <c r="L1900" s="34"/>
    </row>
    <row r="1901" spans="1:12" customFormat="1" ht="31.5" x14ac:dyDescent="0.25">
      <c r="A1901" s="6" t="s">
        <v>4062</v>
      </c>
      <c r="B1901" s="63" t="s">
        <v>3902</v>
      </c>
      <c r="C1901" s="7" t="s">
        <v>562</v>
      </c>
      <c r="D1901" s="7" t="s">
        <v>4063</v>
      </c>
      <c r="E1901" s="8" t="s">
        <v>4064</v>
      </c>
      <c r="F1901" s="47" t="s">
        <v>1019</v>
      </c>
      <c r="G1901" s="17">
        <v>13</v>
      </c>
      <c r="H1901" s="10">
        <f t="shared" si="197"/>
        <v>4244.09</v>
      </c>
      <c r="I1901" s="11">
        <v>55173.120000000003</v>
      </c>
      <c r="J1901" s="10">
        <f t="shared" si="198"/>
        <v>4452.6499999999996</v>
      </c>
      <c r="K1901" s="11">
        <f t="shared" si="199"/>
        <v>57884.45</v>
      </c>
      <c r="L1901" s="34"/>
    </row>
    <row r="1902" spans="1:12" customFormat="1" ht="78.75" x14ac:dyDescent="0.25">
      <c r="A1902" s="6" t="s">
        <v>4065</v>
      </c>
      <c r="B1902" s="63" t="s">
        <v>3902</v>
      </c>
      <c r="C1902" s="7" t="s">
        <v>566</v>
      </c>
      <c r="D1902" s="7" t="s">
        <v>4066</v>
      </c>
      <c r="E1902" s="8" t="s">
        <v>4067</v>
      </c>
      <c r="F1902" s="47" t="s">
        <v>448</v>
      </c>
      <c r="G1902" s="17">
        <v>4</v>
      </c>
      <c r="H1902" s="10">
        <f t="shared" si="197"/>
        <v>8690.61</v>
      </c>
      <c r="I1902" s="11">
        <v>34762.42</v>
      </c>
      <c r="J1902" s="10">
        <f t="shared" si="198"/>
        <v>9117.67</v>
      </c>
      <c r="K1902" s="11">
        <f t="shared" si="199"/>
        <v>36470.68</v>
      </c>
      <c r="L1902" s="34"/>
    </row>
    <row r="1903" spans="1:12" customFormat="1" ht="78.75" x14ac:dyDescent="0.25">
      <c r="A1903" s="6" t="s">
        <v>4068</v>
      </c>
      <c r="B1903" s="63" t="s">
        <v>3902</v>
      </c>
      <c r="C1903" s="7" t="s">
        <v>3611</v>
      </c>
      <c r="D1903" s="7" t="s">
        <v>4069</v>
      </c>
      <c r="E1903" s="8" t="s">
        <v>4070</v>
      </c>
      <c r="F1903" s="47" t="s">
        <v>448</v>
      </c>
      <c r="G1903" s="17">
        <v>4</v>
      </c>
      <c r="H1903" s="10">
        <f t="shared" si="197"/>
        <v>7275.18</v>
      </c>
      <c r="I1903" s="11">
        <v>29100.73</v>
      </c>
      <c r="J1903" s="10">
        <f t="shared" si="198"/>
        <v>7632.69</v>
      </c>
      <c r="K1903" s="11">
        <f t="shared" si="199"/>
        <v>30530.76</v>
      </c>
      <c r="L1903" s="34"/>
    </row>
    <row r="1904" spans="1:12" customFormat="1" ht="78.75" x14ac:dyDescent="0.25">
      <c r="A1904" s="6" t="s">
        <v>4071</v>
      </c>
      <c r="B1904" s="63" t="s">
        <v>3902</v>
      </c>
      <c r="C1904" s="7" t="s">
        <v>3612</v>
      </c>
      <c r="D1904" s="7" t="s">
        <v>4072</v>
      </c>
      <c r="E1904" s="8" t="s">
        <v>4073</v>
      </c>
      <c r="F1904" s="47" t="s">
        <v>448</v>
      </c>
      <c r="G1904" s="17">
        <v>5</v>
      </c>
      <c r="H1904" s="10">
        <f t="shared" si="197"/>
        <v>4106.97</v>
      </c>
      <c r="I1904" s="11">
        <v>20534.87</v>
      </c>
      <c r="J1904" s="10">
        <f t="shared" si="198"/>
        <v>4308.79</v>
      </c>
      <c r="K1904" s="11">
        <f t="shared" si="199"/>
        <v>21543.95</v>
      </c>
      <c r="L1904" s="34"/>
    </row>
    <row r="1905" spans="1:12" customFormat="1" ht="31.5" x14ac:dyDescent="0.25">
      <c r="A1905" s="6" t="s">
        <v>4074</v>
      </c>
      <c r="B1905" s="63" t="s">
        <v>3902</v>
      </c>
      <c r="C1905" s="7" t="s">
        <v>570</v>
      </c>
      <c r="D1905" s="7" t="s">
        <v>4063</v>
      </c>
      <c r="E1905" s="8" t="s">
        <v>4064</v>
      </c>
      <c r="F1905" s="47" t="s">
        <v>1019</v>
      </c>
      <c r="G1905" s="17">
        <v>2</v>
      </c>
      <c r="H1905" s="10">
        <f t="shared" si="197"/>
        <v>4244.09</v>
      </c>
      <c r="I1905" s="11">
        <v>8488.18</v>
      </c>
      <c r="J1905" s="10">
        <f t="shared" si="198"/>
        <v>4452.6499999999996</v>
      </c>
      <c r="K1905" s="11">
        <f t="shared" si="199"/>
        <v>8905.2999999999993</v>
      </c>
      <c r="L1905" s="34"/>
    </row>
    <row r="1906" spans="1:12" customFormat="1" ht="47.25" x14ac:dyDescent="0.25">
      <c r="A1906" s="6" t="s">
        <v>4075</v>
      </c>
      <c r="B1906" s="63" t="s">
        <v>3902</v>
      </c>
      <c r="C1906" s="7" t="s">
        <v>572</v>
      </c>
      <c r="D1906" s="7" t="s">
        <v>4076</v>
      </c>
      <c r="E1906" s="8" t="s">
        <v>4077</v>
      </c>
      <c r="F1906" s="47" t="s">
        <v>448</v>
      </c>
      <c r="G1906" s="17">
        <v>1</v>
      </c>
      <c r="H1906" s="10">
        <f t="shared" si="197"/>
        <v>2465.27</v>
      </c>
      <c r="I1906" s="11">
        <v>2465.27</v>
      </c>
      <c r="J1906" s="10">
        <f t="shared" si="198"/>
        <v>2586.41</v>
      </c>
      <c r="K1906" s="11">
        <f t="shared" si="199"/>
        <v>2586.41</v>
      </c>
      <c r="L1906" s="34"/>
    </row>
    <row r="1907" spans="1:12" customFormat="1" ht="47.25" x14ac:dyDescent="0.25">
      <c r="A1907" s="6" t="s">
        <v>4078</v>
      </c>
      <c r="B1907" s="63" t="s">
        <v>3902</v>
      </c>
      <c r="C1907" s="7" t="s">
        <v>574</v>
      </c>
      <c r="D1907" s="7" t="s">
        <v>4079</v>
      </c>
      <c r="E1907" s="8" t="s">
        <v>4080</v>
      </c>
      <c r="F1907" s="47" t="s">
        <v>448</v>
      </c>
      <c r="G1907" s="17">
        <v>1</v>
      </c>
      <c r="H1907" s="10">
        <f t="shared" si="197"/>
        <v>1782.08</v>
      </c>
      <c r="I1907" s="11">
        <v>1782.08</v>
      </c>
      <c r="J1907" s="10">
        <f t="shared" si="198"/>
        <v>1869.65</v>
      </c>
      <c r="K1907" s="11">
        <f t="shared" si="199"/>
        <v>1869.65</v>
      </c>
      <c r="L1907" s="34"/>
    </row>
    <row r="1908" spans="1:12" customFormat="1" ht="31.5" x14ac:dyDescent="0.25">
      <c r="A1908" s="6" t="s">
        <v>4081</v>
      </c>
      <c r="B1908" s="63" t="s">
        <v>3902</v>
      </c>
      <c r="C1908" s="7" t="s">
        <v>579</v>
      </c>
      <c r="D1908" s="7" t="s">
        <v>4057</v>
      </c>
      <c r="E1908" s="8" t="s">
        <v>4058</v>
      </c>
      <c r="F1908" s="47" t="s">
        <v>1019</v>
      </c>
      <c r="G1908" s="17">
        <v>2</v>
      </c>
      <c r="H1908" s="10">
        <f t="shared" si="197"/>
        <v>7263.87</v>
      </c>
      <c r="I1908" s="11">
        <v>14527.73</v>
      </c>
      <c r="J1908" s="10">
        <f t="shared" si="198"/>
        <v>7620.82</v>
      </c>
      <c r="K1908" s="11">
        <f t="shared" si="199"/>
        <v>15241.64</v>
      </c>
      <c r="L1908" s="34"/>
    </row>
    <row r="1909" spans="1:12" customFormat="1" ht="15.75" x14ac:dyDescent="0.25">
      <c r="A1909" s="6" t="s">
        <v>4082</v>
      </c>
      <c r="B1909" s="63" t="s">
        <v>3902</v>
      </c>
      <c r="C1909" s="7" t="s">
        <v>581</v>
      </c>
      <c r="D1909" s="7" t="s">
        <v>4083</v>
      </c>
      <c r="E1909" s="8" t="s">
        <v>4084</v>
      </c>
      <c r="F1909" s="47" t="s">
        <v>448</v>
      </c>
      <c r="G1909" s="17">
        <v>2</v>
      </c>
      <c r="H1909" s="10">
        <f t="shared" si="197"/>
        <v>8339.09</v>
      </c>
      <c r="I1909" s="11">
        <v>16678.169999999998</v>
      </c>
      <c r="J1909" s="10">
        <f t="shared" si="198"/>
        <v>8748.8799999999992</v>
      </c>
      <c r="K1909" s="11">
        <f t="shared" si="199"/>
        <v>17497.759999999998</v>
      </c>
      <c r="L1909" s="34"/>
    </row>
    <row r="1910" spans="1:12" customFormat="1" ht="15.75" x14ac:dyDescent="0.25">
      <c r="A1910" s="6" t="s">
        <v>4085</v>
      </c>
      <c r="B1910" s="63" t="s">
        <v>3902</v>
      </c>
      <c r="C1910" s="7" t="s">
        <v>589</v>
      </c>
      <c r="D1910" s="7" t="s">
        <v>4086</v>
      </c>
      <c r="E1910" s="8" t="s">
        <v>4087</v>
      </c>
      <c r="F1910" s="47" t="s">
        <v>1019</v>
      </c>
      <c r="G1910" s="17">
        <v>5</v>
      </c>
      <c r="H1910" s="10">
        <f t="shared" si="197"/>
        <v>322.99</v>
      </c>
      <c r="I1910" s="11">
        <v>1614.97</v>
      </c>
      <c r="J1910" s="10">
        <f t="shared" si="198"/>
        <v>338.86</v>
      </c>
      <c r="K1910" s="11">
        <f t="shared" si="199"/>
        <v>1694.3</v>
      </c>
      <c r="L1910" s="34"/>
    </row>
    <row r="1911" spans="1:12" s="74" customFormat="1" ht="63" x14ac:dyDescent="0.25">
      <c r="A1911" s="65" t="s">
        <v>4088</v>
      </c>
      <c r="B1911" s="66" t="s">
        <v>3902</v>
      </c>
      <c r="C1911" s="67" t="s">
        <v>591</v>
      </c>
      <c r="D1911" s="67" t="s">
        <v>4089</v>
      </c>
      <c r="E1911" s="68" t="s">
        <v>4645</v>
      </c>
      <c r="F1911" s="69" t="s">
        <v>1019</v>
      </c>
      <c r="G1911" s="70">
        <v>5</v>
      </c>
      <c r="H1911" s="71">
        <f t="shared" si="197"/>
        <v>1121.95</v>
      </c>
      <c r="I1911" s="11">
        <v>5609.76</v>
      </c>
      <c r="J1911" s="71">
        <f>ROUND(H1911*N$17*O$17,2)</f>
        <v>1164.28</v>
      </c>
      <c r="K1911" s="72">
        <f t="shared" si="199"/>
        <v>5821.4</v>
      </c>
      <c r="L1911" s="73"/>
    </row>
    <row r="1912" spans="1:12" customFormat="1" ht="31.5" x14ac:dyDescent="0.25">
      <c r="A1912" s="6" t="s">
        <v>4090</v>
      </c>
      <c r="B1912" s="63" t="s">
        <v>3902</v>
      </c>
      <c r="C1912" s="7" t="s">
        <v>3685</v>
      </c>
      <c r="D1912" s="7" t="s">
        <v>4091</v>
      </c>
      <c r="E1912" s="8" t="s">
        <v>4092</v>
      </c>
      <c r="F1912" s="47" t="s">
        <v>448</v>
      </c>
      <c r="G1912" s="17">
        <v>5</v>
      </c>
      <c r="H1912" s="10">
        <f t="shared" si="197"/>
        <v>1437.54</v>
      </c>
      <c r="I1912" s="11">
        <v>7187.7</v>
      </c>
      <c r="J1912" s="10">
        <f t="shared" si="198"/>
        <v>1508.18</v>
      </c>
      <c r="K1912" s="11">
        <f t="shared" si="199"/>
        <v>7540.9</v>
      </c>
      <c r="L1912" s="34"/>
    </row>
    <row r="1913" spans="1:12" customFormat="1" ht="15.75" x14ac:dyDescent="0.25">
      <c r="A1913" s="6" t="s">
        <v>4093</v>
      </c>
      <c r="B1913" s="63" t="s">
        <v>3902</v>
      </c>
      <c r="C1913" s="7" t="s">
        <v>595</v>
      </c>
      <c r="D1913" s="7" t="s">
        <v>4094</v>
      </c>
      <c r="E1913" s="8" t="s">
        <v>4095</v>
      </c>
      <c r="F1913" s="47" t="s">
        <v>1019</v>
      </c>
      <c r="G1913" s="17">
        <v>5</v>
      </c>
      <c r="H1913" s="10">
        <f t="shared" si="197"/>
        <v>434.4</v>
      </c>
      <c r="I1913" s="11">
        <v>2171.98</v>
      </c>
      <c r="J1913" s="10">
        <f t="shared" si="198"/>
        <v>455.75</v>
      </c>
      <c r="K1913" s="11">
        <f t="shared" si="199"/>
        <v>2278.75</v>
      </c>
      <c r="L1913" s="34"/>
    </row>
    <row r="1914" spans="1:12" s="74" customFormat="1" ht="47.25" x14ac:dyDescent="0.25">
      <c r="A1914" s="65" t="s">
        <v>4096</v>
      </c>
      <c r="B1914" s="66" t="s">
        <v>3902</v>
      </c>
      <c r="C1914" s="67" t="s">
        <v>599</v>
      </c>
      <c r="D1914" s="67" t="s">
        <v>4097</v>
      </c>
      <c r="E1914" s="68" t="s">
        <v>4646</v>
      </c>
      <c r="F1914" s="69" t="s">
        <v>1019</v>
      </c>
      <c r="G1914" s="70">
        <v>5</v>
      </c>
      <c r="H1914" s="71">
        <f t="shared" si="197"/>
        <v>1248.06</v>
      </c>
      <c r="I1914" s="11">
        <v>6240.31</v>
      </c>
      <c r="J1914" s="71">
        <f>ROUND(H1914*N$17*O$17,2)</f>
        <v>1295.1400000000001</v>
      </c>
      <c r="K1914" s="72">
        <f t="shared" si="199"/>
        <v>6475.7</v>
      </c>
      <c r="L1914" s="73"/>
    </row>
    <row r="1915" spans="1:12" customFormat="1" ht="15.75" x14ac:dyDescent="0.25">
      <c r="A1915" s="6" t="s">
        <v>4098</v>
      </c>
      <c r="B1915" s="63" t="s">
        <v>3902</v>
      </c>
      <c r="C1915" s="7" t="s">
        <v>2856</v>
      </c>
      <c r="D1915" s="7" t="s">
        <v>4099</v>
      </c>
      <c r="E1915" s="8" t="s">
        <v>4100</v>
      </c>
      <c r="F1915" s="47" t="s">
        <v>448</v>
      </c>
      <c r="G1915" s="17">
        <v>5</v>
      </c>
      <c r="H1915" s="10">
        <f t="shared" si="197"/>
        <v>75.790000000000006</v>
      </c>
      <c r="I1915" s="11">
        <v>378.95</v>
      </c>
      <c r="J1915" s="10">
        <f t="shared" si="198"/>
        <v>79.510000000000005</v>
      </c>
      <c r="K1915" s="11">
        <f t="shared" si="199"/>
        <v>397.55</v>
      </c>
      <c r="L1915" s="34"/>
    </row>
    <row r="1916" spans="1:12" customFormat="1" ht="15.75" x14ac:dyDescent="0.25">
      <c r="A1916" s="4"/>
      <c r="B1916" s="64"/>
      <c r="C1916" s="5" t="s">
        <v>4101</v>
      </c>
      <c r="D1916" s="5"/>
      <c r="E1916" s="5"/>
      <c r="F1916" s="5"/>
      <c r="G1916" s="5"/>
      <c r="H1916" s="5"/>
      <c r="I1916" s="98"/>
      <c r="J1916" s="5"/>
      <c r="K1916" s="5"/>
      <c r="L1916" s="34"/>
    </row>
    <row r="1917" spans="1:12" customFormat="1" ht="31.5" x14ac:dyDescent="0.25">
      <c r="A1917" s="6" t="s">
        <v>4102</v>
      </c>
      <c r="B1917" s="63" t="s">
        <v>3902</v>
      </c>
      <c r="C1917" s="7" t="s">
        <v>604</v>
      </c>
      <c r="D1917" s="7" t="s">
        <v>4103</v>
      </c>
      <c r="E1917" s="8" t="s">
        <v>4104</v>
      </c>
      <c r="F1917" s="47" t="s">
        <v>3279</v>
      </c>
      <c r="G1917" s="12">
        <v>1.1000000000000001E-3</v>
      </c>
      <c r="H1917" s="10">
        <f t="shared" si="197"/>
        <v>587945.44999999995</v>
      </c>
      <c r="I1917" s="11">
        <v>646.74</v>
      </c>
      <c r="J1917" s="10">
        <f t="shared" si="198"/>
        <v>616837.32999999996</v>
      </c>
      <c r="K1917" s="11">
        <f t="shared" si="199"/>
        <v>678.52</v>
      </c>
      <c r="L1917" s="34"/>
    </row>
    <row r="1918" spans="1:12" customFormat="1" ht="47.25" x14ac:dyDescent="0.25">
      <c r="A1918" s="6" t="s">
        <v>4105</v>
      </c>
      <c r="B1918" s="63" t="s">
        <v>3902</v>
      </c>
      <c r="C1918" s="7" t="s">
        <v>608</v>
      </c>
      <c r="D1918" s="7" t="s">
        <v>4106</v>
      </c>
      <c r="E1918" s="8" t="s">
        <v>4107</v>
      </c>
      <c r="F1918" s="47" t="s">
        <v>458</v>
      </c>
      <c r="G1918" s="14">
        <v>1.1040000000000001</v>
      </c>
      <c r="H1918" s="10">
        <f t="shared" si="197"/>
        <v>523.91</v>
      </c>
      <c r="I1918" s="11">
        <v>578.4</v>
      </c>
      <c r="J1918" s="10">
        <f t="shared" si="198"/>
        <v>549.66</v>
      </c>
      <c r="K1918" s="11">
        <f t="shared" si="199"/>
        <v>606.82000000000005</v>
      </c>
      <c r="L1918" s="34"/>
    </row>
    <row r="1919" spans="1:12" customFormat="1" ht="47.25" x14ac:dyDescent="0.25">
      <c r="A1919" s="6" t="s">
        <v>4108</v>
      </c>
      <c r="B1919" s="63" t="s">
        <v>3902</v>
      </c>
      <c r="C1919" s="7" t="s">
        <v>618</v>
      </c>
      <c r="D1919" s="7" t="s">
        <v>3689</v>
      </c>
      <c r="E1919" s="8" t="s">
        <v>3690</v>
      </c>
      <c r="F1919" s="47" t="s">
        <v>1516</v>
      </c>
      <c r="G1919" s="16">
        <v>0.1</v>
      </c>
      <c r="H1919" s="10">
        <f t="shared" si="197"/>
        <v>104079.1</v>
      </c>
      <c r="I1919" s="11">
        <v>10407.91</v>
      </c>
      <c r="J1919" s="10">
        <f t="shared" si="198"/>
        <v>109193.59</v>
      </c>
      <c r="K1919" s="11">
        <f t="shared" si="199"/>
        <v>10919.36</v>
      </c>
      <c r="L1919" s="34"/>
    </row>
    <row r="1920" spans="1:12" customFormat="1" ht="47.25" x14ac:dyDescent="0.25">
      <c r="A1920" s="6" t="s">
        <v>4109</v>
      </c>
      <c r="B1920" s="63" t="s">
        <v>3902</v>
      </c>
      <c r="C1920" s="7" t="s">
        <v>623</v>
      </c>
      <c r="D1920" s="7" t="s">
        <v>3250</v>
      </c>
      <c r="E1920" s="8" t="s">
        <v>3251</v>
      </c>
      <c r="F1920" s="47" t="s">
        <v>1422</v>
      </c>
      <c r="G1920" s="9">
        <v>8.4150000000000003E-2</v>
      </c>
      <c r="H1920" s="10">
        <f t="shared" si="197"/>
        <v>8604.6299999999992</v>
      </c>
      <c r="I1920" s="11">
        <v>724.08</v>
      </c>
      <c r="J1920" s="10">
        <f t="shared" si="198"/>
        <v>9027.4699999999993</v>
      </c>
      <c r="K1920" s="11">
        <f t="shared" si="199"/>
        <v>759.66</v>
      </c>
      <c r="L1920" s="34"/>
    </row>
    <row r="1921" spans="1:12" customFormat="1" ht="31.5" x14ac:dyDescent="0.25">
      <c r="A1921" s="18" t="s">
        <v>632</v>
      </c>
      <c r="B1921" s="261"/>
      <c r="C1921" s="261"/>
      <c r="D1921" s="261"/>
      <c r="E1921" s="19" t="s">
        <v>4110</v>
      </c>
      <c r="F1921" s="20"/>
      <c r="G1921" s="21"/>
      <c r="H1921" s="22"/>
      <c r="I1921" s="11"/>
      <c r="J1921" s="22"/>
      <c r="K1921" s="22"/>
      <c r="L1921" s="34"/>
    </row>
    <row r="1922" spans="1:12" customFormat="1" ht="15.75" x14ac:dyDescent="0.25">
      <c r="A1922" s="6" t="s">
        <v>2220</v>
      </c>
      <c r="B1922" s="63" t="s">
        <v>3902</v>
      </c>
      <c r="C1922" s="7" t="s">
        <v>673</v>
      </c>
      <c r="D1922" s="7" t="s">
        <v>4111</v>
      </c>
      <c r="E1922" s="8" t="s">
        <v>4112</v>
      </c>
      <c r="F1922" s="47" t="s">
        <v>17</v>
      </c>
      <c r="G1922" s="9">
        <v>2.811E-2</v>
      </c>
      <c r="H1922" s="10">
        <f t="shared" si="197"/>
        <v>1229996.0900000001</v>
      </c>
      <c r="I1922" s="11">
        <v>34575.19</v>
      </c>
      <c r="J1922" s="10">
        <f t="shared" si="198"/>
        <v>1290438.6000000001</v>
      </c>
      <c r="K1922" s="11">
        <f t="shared" si="199"/>
        <v>36274.230000000003</v>
      </c>
      <c r="L1922" s="34"/>
    </row>
    <row r="1923" spans="1:12" customFormat="1" ht="15.75" x14ac:dyDescent="0.25">
      <c r="A1923" s="6" t="s">
        <v>4113</v>
      </c>
      <c r="B1923" s="63" t="s">
        <v>3902</v>
      </c>
      <c r="C1923" s="7" t="s">
        <v>677</v>
      </c>
      <c r="D1923" s="7" t="s">
        <v>1096</v>
      </c>
      <c r="E1923" s="8" t="s">
        <v>1097</v>
      </c>
      <c r="F1923" s="47" t="s">
        <v>22</v>
      </c>
      <c r="G1923" s="12">
        <v>5.3400000000000003E-2</v>
      </c>
      <c r="H1923" s="10">
        <f t="shared" si="197"/>
        <v>3422.1</v>
      </c>
      <c r="I1923" s="11">
        <v>182.74</v>
      </c>
      <c r="J1923" s="10">
        <f t="shared" si="198"/>
        <v>3590.26</v>
      </c>
      <c r="K1923" s="11">
        <f t="shared" si="199"/>
        <v>191.72</v>
      </c>
      <c r="L1923" s="34"/>
    </row>
    <row r="1924" spans="1:12" customFormat="1" ht="15.75" x14ac:dyDescent="0.25">
      <c r="A1924" s="6" t="s">
        <v>4114</v>
      </c>
      <c r="B1924" s="63" t="s">
        <v>3902</v>
      </c>
      <c r="C1924" s="7" t="s">
        <v>4115</v>
      </c>
      <c r="D1924" s="7" t="s">
        <v>466</v>
      </c>
      <c r="E1924" s="8" t="s">
        <v>467</v>
      </c>
      <c r="F1924" s="47" t="s">
        <v>22</v>
      </c>
      <c r="G1924" s="14">
        <v>2.548</v>
      </c>
      <c r="H1924" s="10">
        <f t="shared" si="197"/>
        <v>6628.96</v>
      </c>
      <c r="I1924" s="11">
        <v>16890.59</v>
      </c>
      <c r="J1924" s="10">
        <f t="shared" si="198"/>
        <v>6954.71</v>
      </c>
      <c r="K1924" s="11">
        <f t="shared" si="199"/>
        <v>17720.599999999999</v>
      </c>
      <c r="L1924" s="34"/>
    </row>
    <row r="1925" spans="1:12" customFormat="1" ht="31.5" x14ac:dyDescent="0.25">
      <c r="A1925" s="6" t="s">
        <v>4116</v>
      </c>
      <c r="B1925" s="63" t="s">
        <v>3902</v>
      </c>
      <c r="C1925" s="7" t="s">
        <v>4117</v>
      </c>
      <c r="D1925" s="7" t="s">
        <v>40</v>
      </c>
      <c r="E1925" s="8" t="s">
        <v>41</v>
      </c>
      <c r="F1925" s="47" t="s">
        <v>29</v>
      </c>
      <c r="G1925" s="12">
        <v>0.2049</v>
      </c>
      <c r="H1925" s="10">
        <f t="shared" si="197"/>
        <v>54896.39</v>
      </c>
      <c r="I1925" s="11">
        <v>11248.27</v>
      </c>
      <c r="J1925" s="10">
        <f t="shared" si="198"/>
        <v>57594.02</v>
      </c>
      <c r="K1925" s="11">
        <f t="shared" si="199"/>
        <v>11801.01</v>
      </c>
      <c r="L1925" s="34"/>
    </row>
    <row r="1926" spans="1:12" customFormat="1" ht="31.5" x14ac:dyDescent="0.25">
      <c r="A1926" s="6" t="s">
        <v>4118</v>
      </c>
      <c r="B1926" s="63" t="s">
        <v>3902</v>
      </c>
      <c r="C1926" s="7" t="s">
        <v>4119</v>
      </c>
      <c r="D1926" s="7" t="s">
        <v>149</v>
      </c>
      <c r="E1926" s="8" t="s">
        <v>150</v>
      </c>
      <c r="F1926" s="47" t="s">
        <v>29</v>
      </c>
      <c r="G1926" s="9">
        <v>2.5400000000000002E-3</v>
      </c>
      <c r="H1926" s="10">
        <f t="shared" si="197"/>
        <v>57043.31</v>
      </c>
      <c r="I1926" s="11">
        <v>144.88999999999999</v>
      </c>
      <c r="J1926" s="10">
        <f t="shared" si="198"/>
        <v>59846.44</v>
      </c>
      <c r="K1926" s="11">
        <f t="shared" si="199"/>
        <v>152.01</v>
      </c>
      <c r="L1926" s="34"/>
    </row>
    <row r="1927" spans="1:12" customFormat="1" ht="31.5" x14ac:dyDescent="0.25">
      <c r="A1927" s="6" t="s">
        <v>4120</v>
      </c>
      <c r="B1927" s="63" t="s">
        <v>3902</v>
      </c>
      <c r="C1927" s="7" t="s">
        <v>4121</v>
      </c>
      <c r="D1927" s="7" t="s">
        <v>4122</v>
      </c>
      <c r="E1927" s="8" t="s">
        <v>4123</v>
      </c>
      <c r="F1927" s="47" t="s">
        <v>29</v>
      </c>
      <c r="G1927" s="9">
        <v>1.223E-2</v>
      </c>
      <c r="H1927" s="10">
        <f t="shared" si="197"/>
        <v>61077.68</v>
      </c>
      <c r="I1927" s="11">
        <v>746.98</v>
      </c>
      <c r="J1927" s="10">
        <f t="shared" si="198"/>
        <v>64079.06</v>
      </c>
      <c r="K1927" s="11">
        <f t="shared" si="199"/>
        <v>783.69</v>
      </c>
      <c r="L1927" s="34"/>
    </row>
    <row r="1928" spans="1:12" customFormat="1" ht="31.5" x14ac:dyDescent="0.25">
      <c r="A1928" s="6" t="s">
        <v>4125</v>
      </c>
      <c r="B1928" s="63" t="s">
        <v>3902</v>
      </c>
      <c r="C1928" s="7" t="s">
        <v>4124</v>
      </c>
      <c r="D1928" s="7" t="s">
        <v>4006</v>
      </c>
      <c r="E1928" s="8" t="s">
        <v>4007</v>
      </c>
      <c r="F1928" s="47" t="s">
        <v>448</v>
      </c>
      <c r="G1928" s="17">
        <v>2</v>
      </c>
      <c r="H1928" s="10">
        <f t="shared" si="197"/>
        <v>5859.08</v>
      </c>
      <c r="I1928" s="11">
        <v>11718.15</v>
      </c>
      <c r="J1928" s="10">
        <f t="shared" si="198"/>
        <v>6147</v>
      </c>
      <c r="K1928" s="11">
        <f t="shared" si="199"/>
        <v>12294</v>
      </c>
      <c r="L1928" s="34"/>
    </row>
    <row r="1929" spans="1:12" customFormat="1" ht="47.25" x14ac:dyDescent="0.25">
      <c r="A1929" s="6" t="s">
        <v>4126</v>
      </c>
      <c r="B1929" s="63" t="s">
        <v>3902</v>
      </c>
      <c r="C1929" s="7" t="s">
        <v>687</v>
      </c>
      <c r="D1929" s="7" t="s">
        <v>3250</v>
      </c>
      <c r="E1929" s="8" t="s">
        <v>3251</v>
      </c>
      <c r="F1929" s="47" t="s">
        <v>1422</v>
      </c>
      <c r="G1929" s="9">
        <v>8.4150000000000003E-2</v>
      </c>
      <c r="H1929" s="10">
        <f t="shared" si="197"/>
        <v>8604.6299999999992</v>
      </c>
      <c r="I1929" s="11">
        <v>724.08</v>
      </c>
      <c r="J1929" s="10">
        <f t="shared" si="198"/>
        <v>9027.4699999999993</v>
      </c>
      <c r="K1929" s="11">
        <f t="shared" si="199"/>
        <v>759.66</v>
      </c>
      <c r="L1929" s="34"/>
    </row>
    <row r="1930" spans="1:12" s="62" customFormat="1" ht="18.75" x14ac:dyDescent="0.3">
      <c r="A1930" s="262" t="s">
        <v>4518</v>
      </c>
      <c r="B1930" s="263"/>
      <c r="C1930" s="263"/>
      <c r="D1930" s="263"/>
      <c r="E1930" s="264"/>
      <c r="F1930" s="58"/>
      <c r="G1930" s="58"/>
      <c r="H1930" s="58"/>
      <c r="I1930" s="101">
        <f>SUM(I1933:I2071)</f>
        <v>15058737.950000001</v>
      </c>
      <c r="J1930" s="58"/>
      <c r="K1930" s="75">
        <f>SUM(K1933:K2071)</f>
        <v>15793345.999999994</v>
      </c>
      <c r="L1930" s="59"/>
    </row>
    <row r="1931" spans="1:12" s="62" customFormat="1" ht="18.75" x14ac:dyDescent="0.3">
      <c r="A1931" s="258" t="s">
        <v>4503</v>
      </c>
      <c r="B1931" s="259"/>
      <c r="C1931" s="259"/>
      <c r="D1931" s="259"/>
      <c r="E1931" s="260"/>
      <c r="F1931" s="50"/>
      <c r="G1931" s="51"/>
      <c r="H1931" s="52"/>
      <c r="I1931" s="102">
        <f>I2035+I2036+I2037+I2038+I2039+I2040+I2041+I2042+I2043+I2044+I2045+I2046+I2047</f>
        <v>472088.40000000008</v>
      </c>
      <c r="J1931" s="53"/>
      <c r="K1931" s="55">
        <f>K2035+K2036+K2037+K2038+K2039+K2040+K2041+K2042+K2043+K2044+K2045+K2046+K2047</f>
        <v>489898.13</v>
      </c>
      <c r="L1931" s="55"/>
    </row>
    <row r="1932" spans="1:12" customFormat="1" ht="15.75" x14ac:dyDescent="0.25">
      <c r="A1932" s="18" t="s">
        <v>636</v>
      </c>
      <c r="B1932" s="261"/>
      <c r="C1932" s="261"/>
      <c r="D1932" s="261"/>
      <c r="E1932" s="19" t="s">
        <v>4127</v>
      </c>
      <c r="F1932" s="20"/>
      <c r="G1932" s="21"/>
      <c r="H1932" s="22"/>
      <c r="I1932" s="11"/>
      <c r="J1932" s="22"/>
      <c r="K1932" s="22"/>
      <c r="L1932" s="34"/>
    </row>
    <row r="1933" spans="1:12" customFormat="1" ht="47.25" x14ac:dyDescent="0.25">
      <c r="A1933" s="6" t="s">
        <v>2459</v>
      </c>
      <c r="B1933" s="63" t="s">
        <v>4128</v>
      </c>
      <c r="C1933" s="7" t="s">
        <v>11</v>
      </c>
      <c r="D1933" s="7" t="s">
        <v>1420</v>
      </c>
      <c r="E1933" s="8" t="s">
        <v>1421</v>
      </c>
      <c r="F1933" s="47" t="s">
        <v>1422</v>
      </c>
      <c r="G1933" s="14">
        <v>1.7000000000000001E-2</v>
      </c>
      <c r="H1933" s="10">
        <f t="shared" ref="H1933:H1997" si="200">ROUND(I1933/G1933,2)</f>
        <v>91615.29</v>
      </c>
      <c r="I1933" s="11">
        <v>1557.46</v>
      </c>
      <c r="J1933" s="10">
        <f t="shared" ref="J1933:J1997" si="201">ROUND(H1933*M$17*N$17*O$17,2)</f>
        <v>96117.3</v>
      </c>
      <c r="K1933" s="11">
        <f t="shared" ref="K1933:K1997" si="202">ROUND(J1933*G1933,2)</f>
        <v>1633.99</v>
      </c>
      <c r="L1933" s="34"/>
    </row>
    <row r="1934" spans="1:12" customFormat="1" ht="47.25" x14ac:dyDescent="0.25">
      <c r="A1934" s="6" t="s">
        <v>4129</v>
      </c>
      <c r="B1934" s="63" t="s">
        <v>4128</v>
      </c>
      <c r="C1934" s="7" t="s">
        <v>629</v>
      </c>
      <c r="D1934" s="7" t="s">
        <v>1424</v>
      </c>
      <c r="E1934" s="8" t="s">
        <v>1425</v>
      </c>
      <c r="F1934" s="47" t="s">
        <v>1426</v>
      </c>
      <c r="G1934" s="15">
        <v>29.75</v>
      </c>
      <c r="H1934" s="10">
        <f t="shared" si="200"/>
        <v>1202.3599999999999</v>
      </c>
      <c r="I1934" s="11">
        <v>35770.33</v>
      </c>
      <c r="J1934" s="10">
        <f t="shared" si="201"/>
        <v>1261.44</v>
      </c>
      <c r="K1934" s="11">
        <f t="shared" si="202"/>
        <v>37527.839999999997</v>
      </c>
      <c r="L1934" s="34"/>
    </row>
    <row r="1935" spans="1:12" customFormat="1" ht="31.5" x14ac:dyDescent="0.25">
      <c r="A1935" s="6" t="s">
        <v>4130</v>
      </c>
      <c r="B1935" s="63" t="s">
        <v>4128</v>
      </c>
      <c r="C1935" s="7" t="s">
        <v>660</v>
      </c>
      <c r="D1935" s="7" t="s">
        <v>3254</v>
      </c>
      <c r="E1935" s="8" t="s">
        <v>3255</v>
      </c>
      <c r="F1935" s="47" t="s">
        <v>1426</v>
      </c>
      <c r="G1935" s="15">
        <v>29.75</v>
      </c>
      <c r="H1935" s="10">
        <f t="shared" si="200"/>
        <v>51.7</v>
      </c>
      <c r="I1935" s="11">
        <v>1537.96</v>
      </c>
      <c r="J1935" s="10">
        <f t="shared" si="201"/>
        <v>54.24</v>
      </c>
      <c r="K1935" s="11">
        <f t="shared" si="202"/>
        <v>1613.64</v>
      </c>
      <c r="L1935" s="34"/>
    </row>
    <row r="1936" spans="1:12" customFormat="1" ht="31.5" x14ac:dyDescent="0.25">
      <c r="A1936" s="6" t="s">
        <v>4131</v>
      </c>
      <c r="B1936" s="63" t="s">
        <v>4128</v>
      </c>
      <c r="C1936" s="7" t="s">
        <v>14</v>
      </c>
      <c r="D1936" s="7" t="s">
        <v>4132</v>
      </c>
      <c r="E1936" s="8" t="s">
        <v>4133</v>
      </c>
      <c r="F1936" s="47" t="s">
        <v>1422</v>
      </c>
      <c r="G1936" s="14">
        <v>5.1310000000000002</v>
      </c>
      <c r="H1936" s="10">
        <f t="shared" si="200"/>
        <v>13111.36</v>
      </c>
      <c r="I1936" s="11">
        <v>67274.41</v>
      </c>
      <c r="J1936" s="10">
        <f t="shared" si="201"/>
        <v>13755.66</v>
      </c>
      <c r="K1936" s="11">
        <f t="shared" si="202"/>
        <v>70580.289999999994</v>
      </c>
      <c r="L1936" s="34"/>
    </row>
    <row r="1937" spans="1:12" customFormat="1" ht="31.5" x14ac:dyDescent="0.25">
      <c r="A1937" s="6" t="s">
        <v>4134</v>
      </c>
      <c r="B1937" s="63" t="s">
        <v>4128</v>
      </c>
      <c r="C1937" s="7" t="s">
        <v>56</v>
      </c>
      <c r="D1937" s="7" t="s">
        <v>4135</v>
      </c>
      <c r="E1937" s="8" t="s">
        <v>4136</v>
      </c>
      <c r="F1937" s="47" t="s">
        <v>1422</v>
      </c>
      <c r="G1937" s="14">
        <v>5.1310000000000002</v>
      </c>
      <c r="H1937" s="10">
        <f t="shared" si="200"/>
        <v>109913.24</v>
      </c>
      <c r="I1937" s="11">
        <v>563964.81999999995</v>
      </c>
      <c r="J1937" s="10">
        <f t="shared" si="201"/>
        <v>115314.42</v>
      </c>
      <c r="K1937" s="11">
        <f t="shared" si="202"/>
        <v>591678.29</v>
      </c>
      <c r="L1937" s="34"/>
    </row>
    <row r="1938" spans="1:12" customFormat="1" ht="15" customHeight="1" x14ac:dyDescent="0.25">
      <c r="A1938" s="4"/>
      <c r="B1938" s="64"/>
      <c r="C1938" s="268" t="s">
        <v>4137</v>
      </c>
      <c r="D1938" s="268"/>
      <c r="E1938" s="268"/>
      <c r="F1938" s="5"/>
      <c r="G1938" s="5"/>
      <c r="H1938" s="5"/>
      <c r="I1938" s="98"/>
      <c r="J1938" s="5"/>
      <c r="K1938" s="5"/>
      <c r="L1938" s="34"/>
    </row>
    <row r="1939" spans="1:12" customFormat="1" ht="31.5" x14ac:dyDescent="0.25">
      <c r="A1939" s="6" t="s">
        <v>4138</v>
      </c>
      <c r="B1939" s="63" t="s">
        <v>4128</v>
      </c>
      <c r="C1939" s="7" t="s">
        <v>76</v>
      </c>
      <c r="D1939" s="7" t="s">
        <v>4132</v>
      </c>
      <c r="E1939" s="8" t="s">
        <v>4133</v>
      </c>
      <c r="F1939" s="47" t="s">
        <v>1422</v>
      </c>
      <c r="G1939" s="15">
        <v>0.39</v>
      </c>
      <c r="H1939" s="10">
        <f t="shared" si="200"/>
        <v>13111.82</v>
      </c>
      <c r="I1939" s="11">
        <v>5113.6099999999997</v>
      </c>
      <c r="J1939" s="10">
        <f t="shared" si="201"/>
        <v>13756.14</v>
      </c>
      <c r="K1939" s="11">
        <f t="shared" si="202"/>
        <v>5364.89</v>
      </c>
      <c r="L1939" s="34"/>
    </row>
    <row r="1940" spans="1:12" customFormat="1" ht="31.5" x14ac:dyDescent="0.25">
      <c r="A1940" s="6" t="s">
        <v>4139</v>
      </c>
      <c r="B1940" s="63" t="s">
        <v>4128</v>
      </c>
      <c r="C1940" s="7" t="s">
        <v>102</v>
      </c>
      <c r="D1940" s="7" t="s">
        <v>4135</v>
      </c>
      <c r="E1940" s="8" t="s">
        <v>4136</v>
      </c>
      <c r="F1940" s="47" t="s">
        <v>1422</v>
      </c>
      <c r="G1940" s="15">
        <v>0.39</v>
      </c>
      <c r="H1940" s="10">
        <f t="shared" si="200"/>
        <v>109913.72</v>
      </c>
      <c r="I1940" s="11">
        <v>42866.35</v>
      </c>
      <c r="J1940" s="10">
        <f t="shared" si="201"/>
        <v>115314.93</v>
      </c>
      <c r="K1940" s="11">
        <f t="shared" si="202"/>
        <v>44972.82</v>
      </c>
      <c r="L1940" s="34"/>
    </row>
    <row r="1941" spans="1:12" customFormat="1" ht="21" customHeight="1" x14ac:dyDescent="0.25">
      <c r="A1941" s="18" t="s">
        <v>640</v>
      </c>
      <c r="B1941" s="261"/>
      <c r="C1941" s="261"/>
      <c r="D1941" s="261"/>
      <c r="E1941" s="19" t="s">
        <v>4140</v>
      </c>
      <c r="F1941" s="20"/>
      <c r="G1941" s="21"/>
      <c r="H1941" s="22"/>
      <c r="I1941" s="11"/>
      <c r="J1941" s="22"/>
      <c r="K1941" s="22"/>
      <c r="L1941" s="34"/>
    </row>
    <row r="1942" spans="1:12" customFormat="1" ht="15" customHeight="1" x14ac:dyDescent="0.25">
      <c r="A1942" s="4"/>
      <c r="B1942" s="64"/>
      <c r="C1942" s="268" t="s">
        <v>4141</v>
      </c>
      <c r="D1942" s="268"/>
      <c r="E1942" s="5"/>
      <c r="F1942" s="5"/>
      <c r="G1942" s="5"/>
      <c r="H1942" s="5"/>
      <c r="I1942" s="98"/>
      <c r="J1942" s="5"/>
      <c r="K1942" s="5"/>
      <c r="L1942" s="34"/>
    </row>
    <row r="1943" spans="1:12" customFormat="1" ht="31.5" x14ac:dyDescent="0.25">
      <c r="A1943" s="6" t="s">
        <v>644</v>
      </c>
      <c r="B1943" s="63" t="s">
        <v>4128</v>
      </c>
      <c r="C1943" s="7" t="s">
        <v>121</v>
      </c>
      <c r="D1943" s="7" t="s">
        <v>4142</v>
      </c>
      <c r="E1943" s="8" t="s">
        <v>4143</v>
      </c>
      <c r="F1943" s="47" t="s">
        <v>17</v>
      </c>
      <c r="G1943" s="14">
        <v>2.968</v>
      </c>
      <c r="H1943" s="10">
        <f t="shared" si="200"/>
        <v>49108.49</v>
      </c>
      <c r="I1943" s="11">
        <v>145754.01</v>
      </c>
      <c r="J1943" s="10">
        <f t="shared" si="201"/>
        <v>51521.7</v>
      </c>
      <c r="K1943" s="11">
        <f t="shared" si="202"/>
        <v>152916.41</v>
      </c>
      <c r="L1943" s="34"/>
    </row>
    <row r="1944" spans="1:12" customFormat="1" ht="15.75" x14ac:dyDescent="0.25">
      <c r="A1944" s="6" t="s">
        <v>2467</v>
      </c>
      <c r="B1944" s="63" t="s">
        <v>4128</v>
      </c>
      <c r="C1944" s="7" t="s">
        <v>123</v>
      </c>
      <c r="D1944" s="7" t="s">
        <v>791</v>
      </c>
      <c r="E1944" s="8" t="s">
        <v>792</v>
      </c>
      <c r="F1944" s="47" t="s">
        <v>22</v>
      </c>
      <c r="G1944" s="15">
        <v>326.48</v>
      </c>
      <c r="H1944" s="10">
        <f t="shared" si="200"/>
        <v>1469.39</v>
      </c>
      <c r="I1944" s="11">
        <v>479725.92</v>
      </c>
      <c r="J1944" s="10">
        <f t="shared" si="201"/>
        <v>1541.6</v>
      </c>
      <c r="K1944" s="11">
        <f t="shared" si="202"/>
        <v>503301.57</v>
      </c>
      <c r="L1944" s="34"/>
    </row>
    <row r="1945" spans="1:12" customFormat="1" ht="63" x14ac:dyDescent="0.25">
      <c r="A1945" s="6" t="s">
        <v>2471</v>
      </c>
      <c r="B1945" s="63" t="s">
        <v>4128</v>
      </c>
      <c r="C1945" s="7" t="s">
        <v>140</v>
      </c>
      <c r="D1945" s="7" t="s">
        <v>4144</v>
      </c>
      <c r="E1945" s="8" t="s">
        <v>4145</v>
      </c>
      <c r="F1945" s="47" t="s">
        <v>1497</v>
      </c>
      <c r="G1945" s="14">
        <v>2.968</v>
      </c>
      <c r="H1945" s="10">
        <f t="shared" si="200"/>
        <v>454491.68</v>
      </c>
      <c r="I1945" s="11">
        <v>1348931.3</v>
      </c>
      <c r="J1945" s="10">
        <f t="shared" si="201"/>
        <v>476825.59</v>
      </c>
      <c r="K1945" s="11">
        <f t="shared" si="202"/>
        <v>1415218.35</v>
      </c>
      <c r="L1945" s="34"/>
    </row>
    <row r="1946" spans="1:12" customFormat="1" ht="47.25" x14ac:dyDescent="0.25">
      <c r="A1946" s="6" t="s">
        <v>3878</v>
      </c>
      <c r="B1946" s="63" t="s">
        <v>4128</v>
      </c>
      <c r="C1946" s="7" t="s">
        <v>159</v>
      </c>
      <c r="D1946" s="7" t="s">
        <v>4146</v>
      </c>
      <c r="E1946" s="8" t="s">
        <v>4147</v>
      </c>
      <c r="F1946" s="47" t="s">
        <v>1497</v>
      </c>
      <c r="G1946" s="14">
        <v>2.968</v>
      </c>
      <c r="H1946" s="10">
        <f t="shared" si="200"/>
        <v>126584.95</v>
      </c>
      <c r="I1946" s="11">
        <v>375704.13</v>
      </c>
      <c r="J1946" s="10">
        <f t="shared" si="201"/>
        <v>132805.39000000001</v>
      </c>
      <c r="K1946" s="11">
        <f t="shared" si="202"/>
        <v>394166.4</v>
      </c>
      <c r="L1946" s="34"/>
    </row>
    <row r="1947" spans="1:12" customFormat="1" ht="15.75" x14ac:dyDescent="0.25">
      <c r="A1947" s="6" t="s">
        <v>3880</v>
      </c>
      <c r="B1947" s="63" t="s">
        <v>4128</v>
      </c>
      <c r="C1947" s="7" t="s">
        <v>176</v>
      </c>
      <c r="D1947" s="7" t="s">
        <v>4148</v>
      </c>
      <c r="E1947" s="8" t="s">
        <v>4149</v>
      </c>
      <c r="F1947" s="47" t="s">
        <v>29</v>
      </c>
      <c r="G1947" s="12">
        <v>1.7807999999999999</v>
      </c>
      <c r="H1947" s="10">
        <f t="shared" si="200"/>
        <v>1253.8699999999999</v>
      </c>
      <c r="I1947" s="11">
        <v>2232.89</v>
      </c>
      <c r="J1947" s="10">
        <f t="shared" si="201"/>
        <v>1315.49</v>
      </c>
      <c r="K1947" s="11">
        <f t="shared" si="202"/>
        <v>2342.62</v>
      </c>
      <c r="L1947" s="34"/>
    </row>
    <row r="1948" spans="1:12" customFormat="1" ht="31.5" x14ac:dyDescent="0.25">
      <c r="A1948" s="6" t="s">
        <v>3884</v>
      </c>
      <c r="B1948" s="63" t="s">
        <v>4128</v>
      </c>
      <c r="C1948" s="7" t="s">
        <v>178</v>
      </c>
      <c r="D1948" s="7" t="s">
        <v>4150</v>
      </c>
      <c r="E1948" s="8" t="s">
        <v>4151</v>
      </c>
      <c r="F1948" s="47" t="s">
        <v>29</v>
      </c>
      <c r="G1948" s="14">
        <v>1.8340000000000001</v>
      </c>
      <c r="H1948" s="10">
        <f t="shared" si="200"/>
        <v>20876.48</v>
      </c>
      <c r="I1948" s="11">
        <v>38287.46</v>
      </c>
      <c r="J1948" s="10">
        <f t="shared" si="201"/>
        <v>21902.36</v>
      </c>
      <c r="K1948" s="11">
        <f t="shared" si="202"/>
        <v>40168.93</v>
      </c>
      <c r="L1948" s="34"/>
    </row>
    <row r="1949" spans="1:12" customFormat="1" ht="47.25" x14ac:dyDescent="0.25">
      <c r="A1949" s="6" t="s">
        <v>3886</v>
      </c>
      <c r="B1949" s="63" t="s">
        <v>4128</v>
      </c>
      <c r="C1949" s="7" t="s">
        <v>191</v>
      </c>
      <c r="D1949" s="7" t="s">
        <v>4152</v>
      </c>
      <c r="E1949" s="8" t="s">
        <v>4153</v>
      </c>
      <c r="F1949" s="47" t="s">
        <v>1497</v>
      </c>
      <c r="G1949" s="14">
        <v>2.968</v>
      </c>
      <c r="H1949" s="10">
        <f t="shared" si="200"/>
        <v>111380.99</v>
      </c>
      <c r="I1949" s="11">
        <v>330578.78000000003</v>
      </c>
      <c r="J1949" s="10">
        <f t="shared" si="201"/>
        <v>116854.3</v>
      </c>
      <c r="K1949" s="11">
        <f t="shared" si="202"/>
        <v>346823.56</v>
      </c>
      <c r="L1949" s="34"/>
    </row>
    <row r="1950" spans="1:12" customFormat="1" ht="31.5" x14ac:dyDescent="0.25">
      <c r="A1950" s="6" t="s">
        <v>3889</v>
      </c>
      <c r="B1950" s="63" t="s">
        <v>4128</v>
      </c>
      <c r="C1950" s="7" t="s">
        <v>193</v>
      </c>
      <c r="D1950" s="7" t="s">
        <v>4150</v>
      </c>
      <c r="E1950" s="8" t="s">
        <v>4151</v>
      </c>
      <c r="F1950" s="47" t="s">
        <v>29</v>
      </c>
      <c r="G1950" s="12">
        <v>3.2099999999999997E-2</v>
      </c>
      <c r="H1950" s="10">
        <f t="shared" si="200"/>
        <v>20875.7</v>
      </c>
      <c r="I1950" s="11">
        <v>670.11</v>
      </c>
      <c r="J1950" s="10">
        <f t="shared" si="201"/>
        <v>21901.54</v>
      </c>
      <c r="K1950" s="11">
        <f t="shared" si="202"/>
        <v>703.04</v>
      </c>
      <c r="L1950" s="34"/>
    </row>
    <row r="1951" spans="1:12" customFormat="1" ht="31.5" x14ac:dyDescent="0.25">
      <c r="A1951" s="6" t="s">
        <v>3893</v>
      </c>
      <c r="B1951" s="63" t="s">
        <v>4128</v>
      </c>
      <c r="C1951" s="7" t="s">
        <v>195</v>
      </c>
      <c r="D1951" s="7" t="s">
        <v>4154</v>
      </c>
      <c r="E1951" s="8" t="s">
        <v>4155</v>
      </c>
      <c r="F1951" s="47" t="s">
        <v>29</v>
      </c>
      <c r="G1951" s="16">
        <v>274.5</v>
      </c>
      <c r="H1951" s="10">
        <f t="shared" si="200"/>
        <v>3083.57</v>
      </c>
      <c r="I1951" s="11">
        <v>846440.76</v>
      </c>
      <c r="J1951" s="10">
        <f t="shared" si="201"/>
        <v>3235.1</v>
      </c>
      <c r="K1951" s="11">
        <f t="shared" si="202"/>
        <v>888034.95</v>
      </c>
      <c r="L1951" s="34"/>
    </row>
    <row r="1952" spans="1:12" customFormat="1" ht="31.5" x14ac:dyDescent="0.25">
      <c r="A1952" s="6" t="s">
        <v>3897</v>
      </c>
      <c r="B1952" s="63" t="s">
        <v>4128</v>
      </c>
      <c r="C1952" s="7" t="s">
        <v>206</v>
      </c>
      <c r="D1952" s="7" t="s">
        <v>4156</v>
      </c>
      <c r="E1952" s="8" t="s">
        <v>4157</v>
      </c>
      <c r="F1952" s="47" t="s">
        <v>1497</v>
      </c>
      <c r="G1952" s="14">
        <v>2.968</v>
      </c>
      <c r="H1952" s="10">
        <f t="shared" si="200"/>
        <v>990.9</v>
      </c>
      <c r="I1952" s="11">
        <v>2941</v>
      </c>
      <c r="J1952" s="10">
        <f t="shared" si="201"/>
        <v>1039.5899999999999</v>
      </c>
      <c r="K1952" s="11">
        <f t="shared" si="202"/>
        <v>3085.5</v>
      </c>
      <c r="L1952" s="34"/>
    </row>
    <row r="1953" spans="1:12" customFormat="1" ht="31.5" x14ac:dyDescent="0.25">
      <c r="A1953" s="6" t="s">
        <v>3899</v>
      </c>
      <c r="B1953" s="63" t="s">
        <v>4128</v>
      </c>
      <c r="C1953" s="7" t="s">
        <v>207</v>
      </c>
      <c r="D1953" s="7" t="s">
        <v>4150</v>
      </c>
      <c r="E1953" s="8" t="s">
        <v>4151</v>
      </c>
      <c r="F1953" s="47" t="s">
        <v>29</v>
      </c>
      <c r="G1953" s="12">
        <v>2.4899999999999999E-2</v>
      </c>
      <c r="H1953" s="10">
        <f t="shared" si="200"/>
        <v>20875.900000000001</v>
      </c>
      <c r="I1953" s="11">
        <v>519.80999999999995</v>
      </c>
      <c r="J1953" s="10">
        <f t="shared" si="201"/>
        <v>21901.75</v>
      </c>
      <c r="K1953" s="11">
        <f t="shared" si="202"/>
        <v>545.35</v>
      </c>
      <c r="L1953" s="34"/>
    </row>
    <row r="1954" spans="1:12" customFormat="1" ht="31.5" x14ac:dyDescent="0.25">
      <c r="A1954" s="6" t="s">
        <v>4158</v>
      </c>
      <c r="B1954" s="63" t="s">
        <v>4128</v>
      </c>
      <c r="C1954" s="7" t="s">
        <v>208</v>
      </c>
      <c r="D1954" s="7" t="s">
        <v>4154</v>
      </c>
      <c r="E1954" s="8" t="s">
        <v>4155</v>
      </c>
      <c r="F1954" s="47" t="s">
        <v>29</v>
      </c>
      <c r="G1954" s="16">
        <v>206.6</v>
      </c>
      <c r="H1954" s="10">
        <f t="shared" si="200"/>
        <v>3083.57</v>
      </c>
      <c r="I1954" s="11">
        <v>637066.07999999996</v>
      </c>
      <c r="J1954" s="10">
        <f t="shared" si="201"/>
        <v>3235.1</v>
      </c>
      <c r="K1954" s="11">
        <f t="shared" si="202"/>
        <v>668371.66</v>
      </c>
      <c r="L1954" s="34"/>
    </row>
    <row r="1955" spans="1:12" customFormat="1" ht="15.75" x14ac:dyDescent="0.25">
      <c r="A1955" s="6" t="s">
        <v>4159</v>
      </c>
      <c r="B1955" s="63" t="s">
        <v>4128</v>
      </c>
      <c r="C1955" s="7" t="s">
        <v>211</v>
      </c>
      <c r="D1955" s="7" t="s">
        <v>4148</v>
      </c>
      <c r="E1955" s="8" t="s">
        <v>4149</v>
      </c>
      <c r="F1955" s="47" t="s">
        <v>29</v>
      </c>
      <c r="G1955" s="12">
        <v>1.7807999999999999</v>
      </c>
      <c r="H1955" s="10">
        <f t="shared" si="200"/>
        <v>1253.8699999999999</v>
      </c>
      <c r="I1955" s="11">
        <v>2232.89</v>
      </c>
      <c r="J1955" s="10">
        <f t="shared" si="201"/>
        <v>1315.49</v>
      </c>
      <c r="K1955" s="11">
        <f t="shared" si="202"/>
        <v>2342.62</v>
      </c>
      <c r="L1955" s="34"/>
    </row>
    <row r="1956" spans="1:12" customFormat="1" ht="31.5" x14ac:dyDescent="0.25">
      <c r="A1956" s="6" t="s">
        <v>4160</v>
      </c>
      <c r="B1956" s="63" t="s">
        <v>4128</v>
      </c>
      <c r="C1956" s="7" t="s">
        <v>212</v>
      </c>
      <c r="D1956" s="7" t="s">
        <v>4150</v>
      </c>
      <c r="E1956" s="8" t="s">
        <v>4151</v>
      </c>
      <c r="F1956" s="47" t="s">
        <v>29</v>
      </c>
      <c r="G1956" s="14">
        <v>1.8340000000000001</v>
      </c>
      <c r="H1956" s="10">
        <f t="shared" si="200"/>
        <v>20876.48</v>
      </c>
      <c r="I1956" s="11">
        <v>38287.46</v>
      </c>
      <c r="J1956" s="10">
        <f t="shared" si="201"/>
        <v>21902.36</v>
      </c>
      <c r="K1956" s="11">
        <f t="shared" si="202"/>
        <v>40168.93</v>
      </c>
      <c r="L1956" s="34"/>
    </row>
    <row r="1957" spans="1:12" customFormat="1" ht="47.25" x14ac:dyDescent="0.25">
      <c r="A1957" s="6" t="s">
        <v>4161</v>
      </c>
      <c r="B1957" s="63" t="s">
        <v>4128</v>
      </c>
      <c r="C1957" s="7" t="s">
        <v>216</v>
      </c>
      <c r="D1957" s="7" t="s">
        <v>4162</v>
      </c>
      <c r="E1957" s="8" t="s">
        <v>4163</v>
      </c>
      <c r="F1957" s="47" t="s">
        <v>1497</v>
      </c>
      <c r="G1957" s="14">
        <v>2.968</v>
      </c>
      <c r="H1957" s="10">
        <f t="shared" si="200"/>
        <v>113900.59</v>
      </c>
      <c r="I1957" s="11">
        <v>338056.94</v>
      </c>
      <c r="J1957" s="10">
        <f t="shared" si="201"/>
        <v>119497.71</v>
      </c>
      <c r="K1957" s="11">
        <f t="shared" si="202"/>
        <v>354669.2</v>
      </c>
      <c r="L1957" s="34"/>
    </row>
    <row r="1958" spans="1:12" customFormat="1" ht="31.5" x14ac:dyDescent="0.25">
      <c r="A1958" s="6" t="s">
        <v>4164</v>
      </c>
      <c r="B1958" s="63" t="s">
        <v>4128</v>
      </c>
      <c r="C1958" s="7" t="s">
        <v>217</v>
      </c>
      <c r="D1958" s="7" t="s">
        <v>4150</v>
      </c>
      <c r="E1958" s="8" t="s">
        <v>4151</v>
      </c>
      <c r="F1958" s="47" t="s">
        <v>29</v>
      </c>
      <c r="G1958" s="12">
        <v>3.2099999999999997E-2</v>
      </c>
      <c r="H1958" s="10">
        <f t="shared" si="200"/>
        <v>20875.7</v>
      </c>
      <c r="I1958" s="11">
        <v>670.11</v>
      </c>
      <c r="J1958" s="10">
        <f t="shared" si="201"/>
        <v>21901.54</v>
      </c>
      <c r="K1958" s="11">
        <f t="shared" si="202"/>
        <v>703.04</v>
      </c>
      <c r="L1958" s="34"/>
    </row>
    <row r="1959" spans="1:12" customFormat="1" ht="47.25" x14ac:dyDescent="0.25">
      <c r="A1959" s="6" t="s">
        <v>4165</v>
      </c>
      <c r="B1959" s="63" t="s">
        <v>4128</v>
      </c>
      <c r="C1959" s="7" t="s">
        <v>218</v>
      </c>
      <c r="D1959" s="7" t="s">
        <v>4166</v>
      </c>
      <c r="E1959" s="8" t="s">
        <v>4167</v>
      </c>
      <c r="F1959" s="47" t="s">
        <v>29</v>
      </c>
      <c r="G1959" s="16">
        <v>284.3</v>
      </c>
      <c r="H1959" s="10">
        <f t="shared" si="200"/>
        <v>5720.37</v>
      </c>
      <c r="I1959" s="11">
        <v>1626301.74</v>
      </c>
      <c r="J1959" s="10">
        <f t="shared" si="201"/>
        <v>6001.47</v>
      </c>
      <c r="K1959" s="11">
        <f t="shared" si="202"/>
        <v>1706217.92</v>
      </c>
      <c r="L1959" s="34"/>
    </row>
    <row r="1960" spans="1:12" customFormat="1" ht="31.5" x14ac:dyDescent="0.25">
      <c r="A1960" s="6" t="s">
        <v>4168</v>
      </c>
      <c r="B1960" s="63" t="s">
        <v>4128</v>
      </c>
      <c r="C1960" s="7" t="s">
        <v>221</v>
      </c>
      <c r="D1960" s="7" t="s">
        <v>4169</v>
      </c>
      <c r="E1960" s="8" t="s">
        <v>4170</v>
      </c>
      <c r="F1960" s="47" t="s">
        <v>1497</v>
      </c>
      <c r="G1960" s="14">
        <v>2.968</v>
      </c>
      <c r="H1960" s="10">
        <f t="shared" si="200"/>
        <v>330.29</v>
      </c>
      <c r="I1960" s="11">
        <v>980.3</v>
      </c>
      <c r="J1960" s="10">
        <f t="shared" si="201"/>
        <v>346.52</v>
      </c>
      <c r="K1960" s="11">
        <f t="shared" si="202"/>
        <v>1028.47</v>
      </c>
      <c r="L1960" s="34"/>
    </row>
    <row r="1961" spans="1:12" customFormat="1" ht="31.5" x14ac:dyDescent="0.25">
      <c r="A1961" s="6" t="s">
        <v>4171</v>
      </c>
      <c r="B1961" s="63" t="s">
        <v>4128</v>
      </c>
      <c r="C1961" s="7" t="s">
        <v>223</v>
      </c>
      <c r="D1961" s="7" t="s">
        <v>4150</v>
      </c>
      <c r="E1961" s="8" t="s">
        <v>4151</v>
      </c>
      <c r="F1961" s="47" t="s">
        <v>29</v>
      </c>
      <c r="G1961" s="12">
        <v>8.3000000000000001E-3</v>
      </c>
      <c r="H1961" s="10">
        <f t="shared" si="200"/>
        <v>20879.52</v>
      </c>
      <c r="I1961" s="11">
        <v>173.3</v>
      </c>
      <c r="J1961" s="10">
        <f t="shared" si="201"/>
        <v>21905.55</v>
      </c>
      <c r="K1961" s="11">
        <f t="shared" si="202"/>
        <v>181.82</v>
      </c>
      <c r="L1961" s="34"/>
    </row>
    <row r="1962" spans="1:12" customFormat="1" ht="47.25" x14ac:dyDescent="0.25">
      <c r="A1962" s="6" t="s">
        <v>4172</v>
      </c>
      <c r="B1962" s="63" t="s">
        <v>4128</v>
      </c>
      <c r="C1962" s="7" t="s">
        <v>225</v>
      </c>
      <c r="D1962" s="7" t="s">
        <v>4166</v>
      </c>
      <c r="E1962" s="8" t="s">
        <v>4167</v>
      </c>
      <c r="F1962" s="47" t="s">
        <v>29</v>
      </c>
      <c r="G1962" s="15">
        <v>71.23</v>
      </c>
      <c r="H1962" s="10">
        <f t="shared" si="200"/>
        <v>5720.37</v>
      </c>
      <c r="I1962" s="11">
        <v>407462.05</v>
      </c>
      <c r="J1962" s="10">
        <f t="shared" si="201"/>
        <v>6001.47</v>
      </c>
      <c r="K1962" s="11">
        <f t="shared" si="202"/>
        <v>427484.71</v>
      </c>
      <c r="L1962" s="34"/>
    </row>
    <row r="1963" spans="1:12" customFormat="1" ht="14.25" customHeight="1" x14ac:dyDescent="0.25">
      <c r="A1963" s="4"/>
      <c r="B1963" s="64"/>
      <c r="C1963" s="268" t="s">
        <v>4173</v>
      </c>
      <c r="D1963" s="268"/>
      <c r="E1963" s="5"/>
      <c r="F1963" s="5"/>
      <c r="G1963" s="5"/>
      <c r="H1963" s="5"/>
      <c r="I1963" s="98"/>
      <c r="J1963" s="5"/>
      <c r="K1963" s="5"/>
      <c r="L1963" s="34"/>
    </row>
    <row r="1964" spans="1:12" customFormat="1" ht="31.5" x14ac:dyDescent="0.25">
      <c r="A1964" s="6" t="s">
        <v>4174</v>
      </c>
      <c r="B1964" s="63" t="s">
        <v>4128</v>
      </c>
      <c r="C1964" s="7" t="s">
        <v>232</v>
      </c>
      <c r="D1964" s="7" t="s">
        <v>4175</v>
      </c>
      <c r="E1964" s="8" t="s">
        <v>4176</v>
      </c>
      <c r="F1964" s="47" t="s">
        <v>1497</v>
      </c>
      <c r="G1964" s="14">
        <v>0.313</v>
      </c>
      <c r="H1964" s="10">
        <f t="shared" si="200"/>
        <v>48136.36</v>
      </c>
      <c r="I1964" s="11">
        <v>15066.68</v>
      </c>
      <c r="J1964" s="10">
        <f t="shared" si="201"/>
        <v>50501.8</v>
      </c>
      <c r="K1964" s="11">
        <f t="shared" si="202"/>
        <v>15807.06</v>
      </c>
      <c r="L1964" s="34"/>
    </row>
    <row r="1965" spans="1:12" customFormat="1" ht="15.75" x14ac:dyDescent="0.25">
      <c r="A1965" s="6" t="s">
        <v>4177</v>
      </c>
      <c r="B1965" s="63" t="s">
        <v>4128</v>
      </c>
      <c r="C1965" s="7" t="s">
        <v>234</v>
      </c>
      <c r="D1965" s="7" t="s">
        <v>4178</v>
      </c>
      <c r="E1965" s="8" t="s">
        <v>4179</v>
      </c>
      <c r="F1965" s="47" t="s">
        <v>322</v>
      </c>
      <c r="G1965" s="17">
        <v>313</v>
      </c>
      <c r="H1965" s="10">
        <f t="shared" si="200"/>
        <v>90.44</v>
      </c>
      <c r="I1965" s="11">
        <v>28306.47</v>
      </c>
      <c r="J1965" s="10">
        <f t="shared" si="201"/>
        <v>94.88</v>
      </c>
      <c r="K1965" s="11">
        <f t="shared" si="202"/>
        <v>29697.439999999999</v>
      </c>
      <c r="L1965" s="34"/>
    </row>
    <row r="1966" spans="1:12" customFormat="1" ht="31.5" x14ac:dyDescent="0.25">
      <c r="A1966" s="6" t="s">
        <v>4180</v>
      </c>
      <c r="B1966" s="63" t="s">
        <v>4128</v>
      </c>
      <c r="C1966" s="7" t="s">
        <v>247</v>
      </c>
      <c r="D1966" s="7" t="s">
        <v>4181</v>
      </c>
      <c r="E1966" s="8" t="s">
        <v>4182</v>
      </c>
      <c r="F1966" s="47" t="s">
        <v>308</v>
      </c>
      <c r="G1966" s="15">
        <v>3.13</v>
      </c>
      <c r="H1966" s="10">
        <f t="shared" si="200"/>
        <v>39043.1</v>
      </c>
      <c r="I1966" s="11">
        <v>122204.89</v>
      </c>
      <c r="J1966" s="10">
        <f t="shared" si="201"/>
        <v>40961.69</v>
      </c>
      <c r="K1966" s="11">
        <f t="shared" si="202"/>
        <v>128210.09</v>
      </c>
      <c r="L1966" s="34"/>
    </row>
    <row r="1967" spans="1:12" customFormat="1" ht="31.5" x14ac:dyDescent="0.25">
      <c r="A1967" s="6" t="s">
        <v>4183</v>
      </c>
      <c r="B1967" s="63" t="s">
        <v>4128</v>
      </c>
      <c r="C1967" s="7" t="s">
        <v>249</v>
      </c>
      <c r="D1967" s="7" t="s">
        <v>4184</v>
      </c>
      <c r="E1967" s="8" t="s">
        <v>4185</v>
      </c>
      <c r="F1967" s="47" t="s">
        <v>22</v>
      </c>
      <c r="G1967" s="12">
        <v>47.325600000000001</v>
      </c>
      <c r="H1967" s="10">
        <f t="shared" si="200"/>
        <v>1555.3</v>
      </c>
      <c r="I1967" s="11">
        <v>73605.66</v>
      </c>
      <c r="J1967" s="10">
        <f t="shared" si="201"/>
        <v>1631.73</v>
      </c>
      <c r="K1967" s="11">
        <f t="shared" si="202"/>
        <v>77222.600000000006</v>
      </c>
      <c r="L1967" s="34"/>
    </row>
    <row r="1968" spans="1:12" customFormat="1" ht="47.25" x14ac:dyDescent="0.25">
      <c r="A1968" s="6" t="s">
        <v>4186</v>
      </c>
      <c r="B1968" s="63" t="s">
        <v>4128</v>
      </c>
      <c r="C1968" s="7" t="s">
        <v>258</v>
      </c>
      <c r="D1968" s="7" t="s">
        <v>4187</v>
      </c>
      <c r="E1968" s="8" t="s">
        <v>4783</v>
      </c>
      <c r="F1968" s="47" t="s">
        <v>308</v>
      </c>
      <c r="G1968" s="15">
        <v>-3.13</v>
      </c>
      <c r="H1968" s="10">
        <f t="shared" si="200"/>
        <v>1759.69</v>
      </c>
      <c r="I1968" s="11">
        <v>-5507.84</v>
      </c>
      <c r="J1968" s="10">
        <f t="shared" si="201"/>
        <v>1846.16</v>
      </c>
      <c r="K1968" s="11">
        <f t="shared" si="202"/>
        <v>-5778.48</v>
      </c>
      <c r="L1968" s="34"/>
    </row>
    <row r="1969" spans="1:12" customFormat="1" ht="31.5" x14ac:dyDescent="0.25">
      <c r="A1969" s="6" t="s">
        <v>4188</v>
      </c>
      <c r="B1969" s="63" t="s">
        <v>4128</v>
      </c>
      <c r="C1969" s="7" t="s">
        <v>260</v>
      </c>
      <c r="D1969" s="7" t="s">
        <v>4184</v>
      </c>
      <c r="E1969" s="8" t="s">
        <v>4185</v>
      </c>
      <c r="F1969" s="47" t="s">
        <v>22</v>
      </c>
      <c r="G1969" s="12">
        <v>-7.8875999999999999</v>
      </c>
      <c r="H1969" s="10">
        <f t="shared" si="200"/>
        <v>1555.31</v>
      </c>
      <c r="I1969" s="11">
        <v>-12267.64</v>
      </c>
      <c r="J1969" s="10">
        <f t="shared" si="201"/>
        <v>1631.74</v>
      </c>
      <c r="K1969" s="11">
        <f t="shared" si="202"/>
        <v>-12870.51</v>
      </c>
      <c r="L1969" s="34"/>
    </row>
    <row r="1970" spans="1:12" customFormat="1" ht="31.5" x14ac:dyDescent="0.25">
      <c r="A1970" s="6" t="s">
        <v>4189</v>
      </c>
      <c r="B1970" s="63" t="s">
        <v>4128</v>
      </c>
      <c r="C1970" s="7" t="s">
        <v>269</v>
      </c>
      <c r="D1970" s="7" t="s">
        <v>4142</v>
      </c>
      <c r="E1970" s="8" t="s">
        <v>4143</v>
      </c>
      <c r="F1970" s="47" t="s">
        <v>17</v>
      </c>
      <c r="G1970" s="12">
        <v>0.1565</v>
      </c>
      <c r="H1970" s="10">
        <f t="shared" si="200"/>
        <v>49112.4</v>
      </c>
      <c r="I1970" s="11">
        <v>7686.09</v>
      </c>
      <c r="J1970" s="10">
        <f t="shared" si="201"/>
        <v>51525.8</v>
      </c>
      <c r="K1970" s="11">
        <f t="shared" si="202"/>
        <v>8063.79</v>
      </c>
      <c r="L1970" s="34"/>
    </row>
    <row r="1971" spans="1:12" customFormat="1" ht="15.75" x14ac:dyDescent="0.25">
      <c r="A1971" s="6" t="s">
        <v>4190</v>
      </c>
      <c r="B1971" s="63" t="s">
        <v>4128</v>
      </c>
      <c r="C1971" s="7" t="s">
        <v>271</v>
      </c>
      <c r="D1971" s="7" t="s">
        <v>4191</v>
      </c>
      <c r="E1971" s="8" t="s">
        <v>4192</v>
      </c>
      <c r="F1971" s="47" t="s">
        <v>22</v>
      </c>
      <c r="G1971" s="14">
        <v>17.215</v>
      </c>
      <c r="H1971" s="10">
        <f t="shared" si="200"/>
        <v>3382.4</v>
      </c>
      <c r="I1971" s="11">
        <v>58228.1</v>
      </c>
      <c r="J1971" s="10">
        <f t="shared" si="201"/>
        <v>3548.61</v>
      </c>
      <c r="K1971" s="11">
        <f t="shared" si="202"/>
        <v>61089.32</v>
      </c>
      <c r="L1971" s="34"/>
    </row>
    <row r="1972" spans="1:12" customFormat="1" ht="31.5" x14ac:dyDescent="0.25">
      <c r="A1972" s="6" t="s">
        <v>4193</v>
      </c>
      <c r="B1972" s="63" t="s">
        <v>4128</v>
      </c>
      <c r="C1972" s="7" t="s">
        <v>282</v>
      </c>
      <c r="D1972" s="7" t="s">
        <v>4194</v>
      </c>
      <c r="E1972" s="8" t="s">
        <v>4195</v>
      </c>
      <c r="F1972" s="47" t="s">
        <v>4196</v>
      </c>
      <c r="G1972" s="16">
        <v>31.3</v>
      </c>
      <c r="H1972" s="10">
        <f t="shared" si="200"/>
        <v>14641.64</v>
      </c>
      <c r="I1972" s="11">
        <v>458283.31</v>
      </c>
      <c r="J1972" s="10">
        <f t="shared" si="201"/>
        <v>15361.14</v>
      </c>
      <c r="K1972" s="11">
        <f t="shared" si="202"/>
        <v>480803.68</v>
      </c>
      <c r="L1972" s="34"/>
    </row>
    <row r="1973" spans="1:12" customFormat="1" ht="31.5" x14ac:dyDescent="0.25">
      <c r="A1973" s="6" t="s">
        <v>4197</v>
      </c>
      <c r="B1973" s="63" t="s">
        <v>4128</v>
      </c>
      <c r="C1973" s="7" t="s">
        <v>284</v>
      </c>
      <c r="D1973" s="7" t="s">
        <v>4198</v>
      </c>
      <c r="E1973" s="8" t="s">
        <v>4199</v>
      </c>
      <c r="F1973" s="47" t="s">
        <v>322</v>
      </c>
      <c r="G1973" s="17">
        <v>313</v>
      </c>
      <c r="H1973" s="10">
        <f t="shared" si="200"/>
        <v>873.99</v>
      </c>
      <c r="I1973" s="11">
        <v>273557.40000000002</v>
      </c>
      <c r="J1973" s="10">
        <f t="shared" si="201"/>
        <v>916.94</v>
      </c>
      <c r="K1973" s="11">
        <f t="shared" si="202"/>
        <v>287002.21999999997</v>
      </c>
      <c r="L1973" s="34"/>
    </row>
    <row r="1974" spans="1:12" customFormat="1" ht="15" customHeight="1" x14ac:dyDescent="0.25">
      <c r="A1974" s="4"/>
      <c r="B1974" s="64"/>
      <c r="C1974" s="268" t="s">
        <v>4200</v>
      </c>
      <c r="D1974" s="268"/>
      <c r="E1974" s="268"/>
      <c r="F1974" s="5"/>
      <c r="G1974" s="5"/>
      <c r="H1974" s="5"/>
      <c r="I1974" s="98"/>
      <c r="J1974" s="5"/>
      <c r="K1974" s="5"/>
      <c r="L1974" s="34"/>
    </row>
    <row r="1975" spans="1:12" customFormat="1" ht="15.75" x14ac:dyDescent="0.25">
      <c r="A1975" s="6" t="s">
        <v>4201</v>
      </c>
      <c r="B1975" s="63" t="s">
        <v>4128</v>
      </c>
      <c r="C1975" s="7" t="s">
        <v>301</v>
      </c>
      <c r="D1975" s="7" t="s">
        <v>4148</v>
      </c>
      <c r="E1975" s="8" t="s">
        <v>4149</v>
      </c>
      <c r="F1975" s="47" t="s">
        <v>29</v>
      </c>
      <c r="G1975" s="12">
        <v>5.67E-2</v>
      </c>
      <c r="H1975" s="10">
        <f t="shared" si="200"/>
        <v>1245.1500000000001</v>
      </c>
      <c r="I1975" s="11">
        <v>70.599999999999994</v>
      </c>
      <c r="J1975" s="10">
        <f t="shared" si="201"/>
        <v>1306.3399999999999</v>
      </c>
      <c r="K1975" s="11">
        <f t="shared" si="202"/>
        <v>74.069999999999993</v>
      </c>
      <c r="L1975" s="34"/>
    </row>
    <row r="1976" spans="1:12" customFormat="1" ht="31.5" x14ac:dyDescent="0.25">
      <c r="A1976" s="6" t="s">
        <v>4202</v>
      </c>
      <c r="B1976" s="63" t="s">
        <v>4128</v>
      </c>
      <c r="C1976" s="7" t="s">
        <v>302</v>
      </c>
      <c r="D1976" s="7" t="s">
        <v>4150</v>
      </c>
      <c r="E1976" s="8" t="s">
        <v>4151</v>
      </c>
      <c r="F1976" s="47" t="s">
        <v>29</v>
      </c>
      <c r="G1976" s="12">
        <v>5.8400000000000001E-2</v>
      </c>
      <c r="H1976" s="10">
        <f t="shared" si="200"/>
        <v>20876.88</v>
      </c>
      <c r="I1976" s="11">
        <v>1219.21</v>
      </c>
      <c r="J1976" s="10">
        <f t="shared" si="201"/>
        <v>21902.78</v>
      </c>
      <c r="K1976" s="11">
        <f t="shared" si="202"/>
        <v>1279.1199999999999</v>
      </c>
      <c r="L1976" s="34"/>
    </row>
    <row r="1977" spans="1:12" customFormat="1" ht="31.5" x14ac:dyDescent="0.25">
      <c r="A1977" s="6" t="s">
        <v>4203</v>
      </c>
      <c r="B1977" s="63" t="s">
        <v>4128</v>
      </c>
      <c r="C1977" s="7" t="s">
        <v>305</v>
      </c>
      <c r="D1977" s="7" t="s">
        <v>4142</v>
      </c>
      <c r="E1977" s="8" t="s">
        <v>4143</v>
      </c>
      <c r="F1977" s="47" t="s">
        <v>17</v>
      </c>
      <c r="G1977" s="12">
        <v>0.28349999999999997</v>
      </c>
      <c r="H1977" s="10">
        <f t="shared" si="200"/>
        <v>49109.7</v>
      </c>
      <c r="I1977" s="11">
        <v>13922.6</v>
      </c>
      <c r="J1977" s="10">
        <f t="shared" si="201"/>
        <v>51522.97</v>
      </c>
      <c r="K1977" s="11">
        <f t="shared" si="202"/>
        <v>14606.76</v>
      </c>
      <c r="L1977" s="34"/>
    </row>
    <row r="1978" spans="1:12" customFormat="1" ht="15.75" x14ac:dyDescent="0.25">
      <c r="A1978" s="6" t="s">
        <v>4204</v>
      </c>
      <c r="B1978" s="63" t="s">
        <v>4128</v>
      </c>
      <c r="C1978" s="7" t="s">
        <v>309</v>
      </c>
      <c r="D1978" s="7" t="s">
        <v>791</v>
      </c>
      <c r="E1978" s="8" t="s">
        <v>792</v>
      </c>
      <c r="F1978" s="47" t="s">
        <v>22</v>
      </c>
      <c r="G1978" s="14">
        <v>31.184999999999999</v>
      </c>
      <c r="H1978" s="10">
        <f t="shared" si="200"/>
        <v>1469.39</v>
      </c>
      <c r="I1978" s="11">
        <v>45822.84</v>
      </c>
      <c r="J1978" s="10">
        <f t="shared" si="201"/>
        <v>1541.6</v>
      </c>
      <c r="K1978" s="11">
        <f t="shared" si="202"/>
        <v>48074.8</v>
      </c>
      <c r="L1978" s="34"/>
    </row>
    <row r="1979" spans="1:12" customFormat="1" ht="31.5" x14ac:dyDescent="0.25">
      <c r="A1979" s="6" t="s">
        <v>4205</v>
      </c>
      <c r="B1979" s="63" t="s">
        <v>4128</v>
      </c>
      <c r="C1979" s="7" t="s">
        <v>324</v>
      </c>
      <c r="D1979" s="7" t="s">
        <v>4181</v>
      </c>
      <c r="E1979" s="8" t="s">
        <v>4182</v>
      </c>
      <c r="F1979" s="47" t="s">
        <v>308</v>
      </c>
      <c r="G1979" s="14">
        <v>0.94499999999999995</v>
      </c>
      <c r="H1979" s="10">
        <f t="shared" si="200"/>
        <v>39042.910000000003</v>
      </c>
      <c r="I1979" s="11">
        <v>36895.550000000003</v>
      </c>
      <c r="J1979" s="10">
        <f t="shared" si="201"/>
        <v>40961.49</v>
      </c>
      <c r="K1979" s="11">
        <f t="shared" si="202"/>
        <v>38708.61</v>
      </c>
      <c r="L1979" s="34"/>
    </row>
    <row r="1980" spans="1:12" customFormat="1" ht="31.5" x14ac:dyDescent="0.25">
      <c r="A1980" s="6" t="s">
        <v>4206</v>
      </c>
      <c r="B1980" s="63" t="s">
        <v>4128</v>
      </c>
      <c r="C1980" s="7" t="s">
        <v>328</v>
      </c>
      <c r="D1980" s="7" t="s">
        <v>4184</v>
      </c>
      <c r="E1980" s="8" t="s">
        <v>4185</v>
      </c>
      <c r="F1980" s="47" t="s">
        <v>22</v>
      </c>
      <c r="G1980" s="12">
        <v>14.288399999999999</v>
      </c>
      <c r="H1980" s="10">
        <f t="shared" si="200"/>
        <v>1555.3</v>
      </c>
      <c r="I1980" s="11">
        <v>22222.78</v>
      </c>
      <c r="J1980" s="10">
        <f t="shared" si="201"/>
        <v>1631.73</v>
      </c>
      <c r="K1980" s="11">
        <f t="shared" si="202"/>
        <v>23314.81</v>
      </c>
      <c r="L1980" s="34"/>
    </row>
    <row r="1981" spans="1:12" customFormat="1" ht="47.25" x14ac:dyDescent="0.25">
      <c r="A1981" s="6" t="s">
        <v>4207</v>
      </c>
      <c r="B1981" s="63" t="s">
        <v>4128</v>
      </c>
      <c r="C1981" s="7" t="s">
        <v>343</v>
      </c>
      <c r="D1981" s="7" t="s">
        <v>4187</v>
      </c>
      <c r="E1981" s="8" t="s">
        <v>4784</v>
      </c>
      <c r="F1981" s="47" t="s">
        <v>308</v>
      </c>
      <c r="G1981" s="14">
        <v>0.94499999999999995</v>
      </c>
      <c r="H1981" s="10">
        <f t="shared" si="200"/>
        <v>7037.62</v>
      </c>
      <c r="I1981" s="11">
        <v>6650.55</v>
      </c>
      <c r="J1981" s="10">
        <f t="shared" si="201"/>
        <v>7383.45</v>
      </c>
      <c r="K1981" s="11">
        <f t="shared" si="202"/>
        <v>6977.36</v>
      </c>
      <c r="L1981" s="34"/>
    </row>
    <row r="1982" spans="1:12" customFormat="1" ht="31.5" x14ac:dyDescent="0.25">
      <c r="A1982" s="6" t="s">
        <v>4208</v>
      </c>
      <c r="B1982" s="63" t="s">
        <v>4128</v>
      </c>
      <c r="C1982" s="7" t="s">
        <v>345</v>
      </c>
      <c r="D1982" s="7" t="s">
        <v>4184</v>
      </c>
      <c r="E1982" s="8" t="s">
        <v>4185</v>
      </c>
      <c r="F1982" s="47" t="s">
        <v>22</v>
      </c>
      <c r="G1982" s="12">
        <v>9.5256000000000007</v>
      </c>
      <c r="H1982" s="10">
        <f t="shared" si="200"/>
        <v>1555.3</v>
      </c>
      <c r="I1982" s="11">
        <v>14815.19</v>
      </c>
      <c r="J1982" s="10">
        <f t="shared" si="201"/>
        <v>1631.73</v>
      </c>
      <c r="K1982" s="11">
        <f t="shared" si="202"/>
        <v>15543.21</v>
      </c>
      <c r="L1982" s="34"/>
    </row>
    <row r="1983" spans="1:12" customFormat="1" ht="15.75" x14ac:dyDescent="0.25">
      <c r="A1983" s="6" t="s">
        <v>4209</v>
      </c>
      <c r="B1983" s="63" t="s">
        <v>4128</v>
      </c>
      <c r="C1983" s="7" t="s">
        <v>358</v>
      </c>
      <c r="D1983" s="7" t="s">
        <v>3342</v>
      </c>
      <c r="E1983" s="8" t="s">
        <v>3343</v>
      </c>
      <c r="F1983" s="47" t="s">
        <v>17</v>
      </c>
      <c r="G1983" s="12">
        <v>9.4500000000000001E-2</v>
      </c>
      <c r="H1983" s="10">
        <f t="shared" si="200"/>
        <v>233166.98</v>
      </c>
      <c r="I1983" s="11">
        <v>22034.28</v>
      </c>
      <c r="J1983" s="10">
        <f t="shared" si="201"/>
        <v>244624.9</v>
      </c>
      <c r="K1983" s="11">
        <f t="shared" si="202"/>
        <v>23117.05</v>
      </c>
      <c r="L1983" s="34"/>
    </row>
    <row r="1984" spans="1:12" customFormat="1" ht="31.5" x14ac:dyDescent="0.25">
      <c r="A1984" s="6" t="s">
        <v>4210</v>
      </c>
      <c r="B1984" s="63" t="s">
        <v>4128</v>
      </c>
      <c r="C1984" s="7" t="s">
        <v>360</v>
      </c>
      <c r="D1984" s="7" t="s">
        <v>4211</v>
      </c>
      <c r="E1984" s="8" t="s">
        <v>4212</v>
      </c>
      <c r="F1984" s="47" t="s">
        <v>22</v>
      </c>
      <c r="G1984" s="14">
        <v>9.6389999999999993</v>
      </c>
      <c r="H1984" s="10">
        <f t="shared" si="200"/>
        <v>6628.96</v>
      </c>
      <c r="I1984" s="11">
        <v>63896.57</v>
      </c>
      <c r="J1984" s="10">
        <f t="shared" si="201"/>
        <v>6954.71</v>
      </c>
      <c r="K1984" s="11">
        <f t="shared" si="202"/>
        <v>67036.45</v>
      </c>
      <c r="L1984" s="34"/>
    </row>
    <row r="1985" spans="1:12" customFormat="1" ht="15" customHeight="1" x14ac:dyDescent="0.25">
      <c r="A1985" s="4"/>
      <c r="B1985" s="64"/>
      <c r="C1985" s="268" t="s">
        <v>4213</v>
      </c>
      <c r="D1985" s="268"/>
      <c r="E1985" s="268"/>
      <c r="F1985" s="5"/>
      <c r="G1985" s="5"/>
      <c r="H1985" s="5"/>
      <c r="I1985" s="98"/>
      <c r="J1985" s="5"/>
      <c r="K1985" s="5"/>
      <c r="L1985" s="34"/>
    </row>
    <row r="1986" spans="1:12" customFormat="1" ht="31.5" x14ac:dyDescent="0.25">
      <c r="A1986" s="6" t="s">
        <v>4214</v>
      </c>
      <c r="B1986" s="63" t="s">
        <v>4128</v>
      </c>
      <c r="C1986" s="7" t="s">
        <v>376</v>
      </c>
      <c r="D1986" s="7" t="s">
        <v>4181</v>
      </c>
      <c r="E1986" s="8" t="s">
        <v>4182</v>
      </c>
      <c r="F1986" s="47" t="s">
        <v>308</v>
      </c>
      <c r="G1986" s="14">
        <v>5.2649999999999997</v>
      </c>
      <c r="H1986" s="10">
        <f t="shared" si="200"/>
        <v>39043.269999999997</v>
      </c>
      <c r="I1986" s="11">
        <v>205562.83</v>
      </c>
      <c r="J1986" s="10">
        <f t="shared" si="201"/>
        <v>40961.870000000003</v>
      </c>
      <c r="K1986" s="11">
        <f t="shared" si="202"/>
        <v>215664.25</v>
      </c>
      <c r="L1986" s="34"/>
    </row>
    <row r="1987" spans="1:12" customFormat="1" ht="31.5" x14ac:dyDescent="0.25">
      <c r="A1987" s="6" t="s">
        <v>4215</v>
      </c>
      <c r="B1987" s="63" t="s">
        <v>4128</v>
      </c>
      <c r="C1987" s="7" t="s">
        <v>380</v>
      </c>
      <c r="D1987" s="7" t="s">
        <v>4184</v>
      </c>
      <c r="E1987" s="8" t="s">
        <v>4185</v>
      </c>
      <c r="F1987" s="47" t="s">
        <v>22</v>
      </c>
      <c r="G1987" s="12">
        <v>79.606800000000007</v>
      </c>
      <c r="H1987" s="10">
        <f t="shared" si="200"/>
        <v>1555.3</v>
      </c>
      <c r="I1987" s="11">
        <v>123812.68</v>
      </c>
      <c r="J1987" s="10">
        <f t="shared" si="201"/>
        <v>1631.73</v>
      </c>
      <c r="K1987" s="11">
        <f t="shared" si="202"/>
        <v>129896.8</v>
      </c>
      <c r="L1987" s="34"/>
    </row>
    <row r="1988" spans="1:12" customFormat="1" ht="47.25" x14ac:dyDescent="0.25">
      <c r="A1988" s="6" t="s">
        <v>4216</v>
      </c>
      <c r="B1988" s="63" t="s">
        <v>4128</v>
      </c>
      <c r="C1988" s="7" t="s">
        <v>385</v>
      </c>
      <c r="D1988" s="7" t="s">
        <v>4187</v>
      </c>
      <c r="E1988" s="8" t="s">
        <v>4783</v>
      </c>
      <c r="F1988" s="47" t="s">
        <v>308</v>
      </c>
      <c r="G1988" s="14">
        <v>-5.2649999999999997</v>
      </c>
      <c r="H1988" s="10">
        <f t="shared" si="200"/>
        <v>1759.68</v>
      </c>
      <c r="I1988" s="11">
        <v>-9264.74</v>
      </c>
      <c r="J1988" s="10">
        <f t="shared" si="201"/>
        <v>1846.15</v>
      </c>
      <c r="K1988" s="11">
        <f t="shared" si="202"/>
        <v>-9719.98</v>
      </c>
      <c r="L1988" s="34"/>
    </row>
    <row r="1989" spans="1:12" customFormat="1" ht="31.5" x14ac:dyDescent="0.25">
      <c r="A1989" s="6" t="s">
        <v>4217</v>
      </c>
      <c r="B1989" s="63" t="s">
        <v>4128</v>
      </c>
      <c r="C1989" s="7" t="s">
        <v>387</v>
      </c>
      <c r="D1989" s="7" t="s">
        <v>4184</v>
      </c>
      <c r="E1989" s="8" t="s">
        <v>4185</v>
      </c>
      <c r="F1989" s="47" t="s">
        <v>22</v>
      </c>
      <c r="G1989" s="12">
        <v>-13.267799999999999</v>
      </c>
      <c r="H1989" s="10">
        <f t="shared" si="200"/>
        <v>1555.3</v>
      </c>
      <c r="I1989" s="11">
        <v>-20635.43</v>
      </c>
      <c r="J1989" s="10">
        <f t="shared" ref="J1989" si="203">ROUND(H1989*M$17*N$17*O$17,2)</f>
        <v>1631.73</v>
      </c>
      <c r="K1989" s="11">
        <f t="shared" ref="K1989" si="204">ROUND(J1989*G1989,2)</f>
        <v>-21649.47</v>
      </c>
      <c r="L1989" s="34"/>
    </row>
    <row r="1990" spans="1:12" customFormat="1" ht="31.5" x14ac:dyDescent="0.25">
      <c r="A1990" s="109" t="s">
        <v>4218</v>
      </c>
      <c r="B1990" s="63" t="s">
        <v>4128</v>
      </c>
      <c r="C1990" s="7" t="s">
        <v>406</v>
      </c>
      <c r="D1990" s="7" t="s">
        <v>4142</v>
      </c>
      <c r="E1990" s="8" t="s">
        <v>4143</v>
      </c>
      <c r="F1990" s="47" t="s">
        <v>17</v>
      </c>
      <c r="G1990" s="9">
        <v>0.36854999999999999</v>
      </c>
      <c r="H1990" s="10">
        <f t="shared" si="200"/>
        <v>49105.58</v>
      </c>
      <c r="I1990" s="11">
        <v>18097.86</v>
      </c>
      <c r="J1990" s="10">
        <f t="shared" si="201"/>
        <v>51518.65</v>
      </c>
      <c r="K1990" s="11">
        <f t="shared" si="202"/>
        <v>18987.2</v>
      </c>
      <c r="L1990" s="34"/>
    </row>
    <row r="1991" spans="1:12" customFormat="1" ht="15.75" x14ac:dyDescent="0.25">
      <c r="A1991" s="6" t="s">
        <v>4219</v>
      </c>
      <c r="B1991" s="63" t="s">
        <v>4128</v>
      </c>
      <c r="C1991" s="7" t="s">
        <v>408</v>
      </c>
      <c r="D1991" s="7" t="s">
        <v>791</v>
      </c>
      <c r="E1991" s="8" t="s">
        <v>792</v>
      </c>
      <c r="F1991" s="47" t="s">
        <v>22</v>
      </c>
      <c r="G1991" s="12">
        <v>40.540500000000002</v>
      </c>
      <c r="H1991" s="10">
        <f t="shared" si="200"/>
        <v>1469.39</v>
      </c>
      <c r="I1991" s="11">
        <v>59569.7</v>
      </c>
      <c r="J1991" s="10">
        <f t="shared" si="201"/>
        <v>1541.6</v>
      </c>
      <c r="K1991" s="11">
        <f t="shared" si="202"/>
        <v>62497.23</v>
      </c>
      <c r="L1991" s="34"/>
    </row>
    <row r="1992" spans="1:12" customFormat="1" ht="15.75" x14ac:dyDescent="0.25">
      <c r="A1992" s="109" t="s">
        <v>4220</v>
      </c>
      <c r="B1992" s="63" t="s">
        <v>4128</v>
      </c>
      <c r="C1992" s="7" t="s">
        <v>417</v>
      </c>
      <c r="D1992" s="7" t="s">
        <v>3342</v>
      </c>
      <c r="E1992" s="8" t="s">
        <v>3343</v>
      </c>
      <c r="F1992" s="47" t="s">
        <v>17</v>
      </c>
      <c r="G1992" s="12">
        <v>0.52649999999999997</v>
      </c>
      <c r="H1992" s="10">
        <f t="shared" si="200"/>
        <v>233170.88</v>
      </c>
      <c r="I1992" s="11">
        <v>122764.47</v>
      </c>
      <c r="J1992" s="10">
        <f t="shared" si="201"/>
        <v>244628.99</v>
      </c>
      <c r="K1992" s="11">
        <f t="shared" si="202"/>
        <v>128797.16</v>
      </c>
      <c r="L1992" s="34"/>
    </row>
    <row r="1993" spans="1:12" customFormat="1" ht="31.5" x14ac:dyDescent="0.25">
      <c r="A1993" s="6" t="s">
        <v>4223</v>
      </c>
      <c r="B1993" s="63" t="s">
        <v>4128</v>
      </c>
      <c r="C1993" s="7" t="s">
        <v>419</v>
      </c>
      <c r="D1993" s="7" t="s">
        <v>4221</v>
      </c>
      <c r="E1993" s="8" t="s">
        <v>4222</v>
      </c>
      <c r="F1993" s="47" t="s">
        <v>22</v>
      </c>
      <c r="G1993" s="16">
        <v>53.7</v>
      </c>
      <c r="H1993" s="10">
        <f t="shared" si="200"/>
        <v>7465.98</v>
      </c>
      <c r="I1993" s="11">
        <v>400923.33</v>
      </c>
      <c r="J1993" s="10">
        <f t="shared" si="201"/>
        <v>7832.86</v>
      </c>
      <c r="K1993" s="11">
        <f t="shared" si="202"/>
        <v>420624.58</v>
      </c>
      <c r="L1993" s="34"/>
    </row>
    <row r="1994" spans="1:12" customFormat="1" ht="31.5" x14ac:dyDescent="0.25">
      <c r="A1994" s="109" t="s">
        <v>4226</v>
      </c>
      <c r="B1994" s="63" t="s">
        <v>4128</v>
      </c>
      <c r="C1994" s="7" t="s">
        <v>428</v>
      </c>
      <c r="D1994" s="7" t="s">
        <v>4224</v>
      </c>
      <c r="E1994" s="8" t="s">
        <v>4225</v>
      </c>
      <c r="F1994" s="47" t="s">
        <v>1497</v>
      </c>
      <c r="G1994" s="12">
        <v>0.52649999999999997</v>
      </c>
      <c r="H1994" s="10">
        <f t="shared" si="200"/>
        <v>16523.3</v>
      </c>
      <c r="I1994" s="11">
        <v>8699.52</v>
      </c>
      <c r="J1994" s="10">
        <f t="shared" si="201"/>
        <v>17335.259999999998</v>
      </c>
      <c r="K1994" s="11">
        <f t="shared" si="202"/>
        <v>9127.01</v>
      </c>
      <c r="L1994" s="34"/>
    </row>
    <row r="1995" spans="1:12" customFormat="1" ht="31.5" x14ac:dyDescent="0.25">
      <c r="A1995" s="6" t="s">
        <v>4227</v>
      </c>
      <c r="B1995" s="63" t="s">
        <v>4128</v>
      </c>
      <c r="C1995" s="7" t="s">
        <v>430</v>
      </c>
      <c r="D1995" s="7" t="s">
        <v>1053</v>
      </c>
      <c r="E1995" s="8" t="s">
        <v>1054</v>
      </c>
      <c r="F1995" s="47" t="s">
        <v>322</v>
      </c>
      <c r="G1995" s="16">
        <v>526.5</v>
      </c>
      <c r="H1995" s="10">
        <f t="shared" si="200"/>
        <v>233.56</v>
      </c>
      <c r="I1995" s="11">
        <v>122969.76</v>
      </c>
      <c r="J1995" s="10">
        <f t="shared" si="201"/>
        <v>245.04</v>
      </c>
      <c r="K1995" s="11">
        <f t="shared" si="202"/>
        <v>129013.56</v>
      </c>
      <c r="L1995" s="34"/>
    </row>
    <row r="1996" spans="1:12" customFormat="1" ht="31.5" x14ac:dyDescent="0.25">
      <c r="A1996" s="109" t="s">
        <v>4230</v>
      </c>
      <c r="B1996" s="63" t="s">
        <v>4128</v>
      </c>
      <c r="C1996" s="7" t="s">
        <v>440</v>
      </c>
      <c r="D1996" s="7" t="s">
        <v>4228</v>
      </c>
      <c r="E1996" s="8" t="s">
        <v>4229</v>
      </c>
      <c r="F1996" s="47" t="s">
        <v>308</v>
      </c>
      <c r="G1996" s="14">
        <v>5.2649999999999997</v>
      </c>
      <c r="H1996" s="10">
        <f t="shared" si="200"/>
        <v>21122.29</v>
      </c>
      <c r="I1996" s="11">
        <v>111208.86</v>
      </c>
      <c r="J1996" s="10">
        <f t="shared" si="201"/>
        <v>22160.25</v>
      </c>
      <c r="K1996" s="11">
        <f t="shared" si="202"/>
        <v>116673.72</v>
      </c>
      <c r="L1996" s="34"/>
    </row>
    <row r="1997" spans="1:12" customFormat="1" ht="15.75" x14ac:dyDescent="0.25">
      <c r="A1997" s="6" t="s">
        <v>4233</v>
      </c>
      <c r="B1997" s="63" t="s">
        <v>4128</v>
      </c>
      <c r="C1997" s="7" t="s">
        <v>445</v>
      </c>
      <c r="D1997" s="7" t="s">
        <v>4231</v>
      </c>
      <c r="E1997" s="8" t="s">
        <v>4780</v>
      </c>
      <c r="F1997" s="47" t="s">
        <v>322</v>
      </c>
      <c r="G1997" s="16">
        <v>526.5</v>
      </c>
      <c r="H1997" s="10">
        <f t="shared" si="200"/>
        <v>1643.83</v>
      </c>
      <c r="I1997" s="11">
        <v>865476.5</v>
      </c>
      <c r="J1997" s="10">
        <f t="shared" si="201"/>
        <v>1724.61</v>
      </c>
      <c r="K1997" s="11">
        <f t="shared" si="202"/>
        <v>908007.17</v>
      </c>
      <c r="L1997" s="34"/>
    </row>
    <row r="1998" spans="1:12" customFormat="1" ht="15" customHeight="1" x14ac:dyDescent="0.25">
      <c r="A1998" s="4"/>
      <c r="B1998" s="64"/>
      <c r="C1998" s="268" t="s">
        <v>4232</v>
      </c>
      <c r="D1998" s="268"/>
      <c r="E1998" s="268"/>
      <c r="F1998" s="5"/>
      <c r="G1998" s="5"/>
      <c r="H1998" s="5"/>
      <c r="I1998" s="98"/>
      <c r="J1998" s="5"/>
      <c r="K1998" s="5"/>
      <c r="L1998" s="34"/>
    </row>
    <row r="1999" spans="1:12" customFormat="1" ht="47.25" x14ac:dyDescent="0.25">
      <c r="A1999" s="6" t="s">
        <v>4236</v>
      </c>
      <c r="B1999" s="63" t="s">
        <v>4128</v>
      </c>
      <c r="C1999" s="7" t="s">
        <v>450</v>
      </c>
      <c r="D1999" s="7" t="s">
        <v>4234</v>
      </c>
      <c r="E1999" s="8" t="s">
        <v>4235</v>
      </c>
      <c r="F1999" s="47" t="s">
        <v>308</v>
      </c>
      <c r="G1999" s="15">
        <v>1.32</v>
      </c>
      <c r="H1999" s="10">
        <f t="shared" ref="H1999:H2061" si="205">ROUND(I1999/G1999,2)</f>
        <v>115840.6</v>
      </c>
      <c r="I1999" s="11">
        <v>152909.59</v>
      </c>
      <c r="J1999" s="10">
        <f t="shared" ref="J1999:J2061" si="206">ROUND(H1999*M$17*N$17*O$17,2)</f>
        <v>121533.05</v>
      </c>
      <c r="K1999" s="11">
        <f t="shared" ref="K1999:K2061" si="207">ROUND(J1999*G1999,2)</f>
        <v>160423.63</v>
      </c>
      <c r="L1999" s="34"/>
    </row>
    <row r="2000" spans="1:12" customFormat="1" ht="15.75" x14ac:dyDescent="0.25">
      <c r="A2000" s="6" t="s">
        <v>4239</v>
      </c>
      <c r="B2000" s="63" t="s">
        <v>4128</v>
      </c>
      <c r="C2000" s="7" t="s">
        <v>455</v>
      </c>
      <c r="D2000" s="7" t="s">
        <v>4237</v>
      </c>
      <c r="E2000" s="8" t="s">
        <v>4238</v>
      </c>
      <c r="F2000" s="47" t="s">
        <v>655</v>
      </c>
      <c r="G2000" s="16">
        <v>6.6</v>
      </c>
      <c r="H2000" s="10">
        <f t="shared" si="205"/>
        <v>639.25</v>
      </c>
      <c r="I2000" s="11">
        <v>4219.04</v>
      </c>
      <c r="J2000" s="10">
        <f t="shared" si="206"/>
        <v>670.66</v>
      </c>
      <c r="K2000" s="11">
        <f t="shared" si="207"/>
        <v>4426.3599999999997</v>
      </c>
      <c r="L2000" s="34"/>
    </row>
    <row r="2001" spans="1:12" customFormat="1" ht="31.5" x14ac:dyDescent="0.25">
      <c r="A2001" s="6" t="s">
        <v>4240</v>
      </c>
      <c r="B2001" s="63" t="s">
        <v>4128</v>
      </c>
      <c r="C2001" s="7" t="s">
        <v>461</v>
      </c>
      <c r="D2001" s="7" t="s">
        <v>4175</v>
      </c>
      <c r="E2001" s="8" t="s">
        <v>4176</v>
      </c>
      <c r="F2001" s="47" t="s">
        <v>1497</v>
      </c>
      <c r="G2001" s="14">
        <v>0.13200000000000001</v>
      </c>
      <c r="H2001" s="10">
        <f t="shared" si="205"/>
        <v>48134.47</v>
      </c>
      <c r="I2001" s="11">
        <v>6353.75</v>
      </c>
      <c r="J2001" s="10">
        <f t="shared" si="206"/>
        <v>50499.82</v>
      </c>
      <c r="K2001" s="11">
        <f t="shared" si="207"/>
        <v>6665.98</v>
      </c>
      <c r="L2001" s="34"/>
    </row>
    <row r="2002" spans="1:12" customFormat="1" ht="15.75" x14ac:dyDescent="0.25">
      <c r="A2002" s="6" t="s">
        <v>4242</v>
      </c>
      <c r="B2002" s="63" t="s">
        <v>4128</v>
      </c>
      <c r="C2002" s="7" t="s">
        <v>465</v>
      </c>
      <c r="D2002" s="7" t="s">
        <v>4178</v>
      </c>
      <c r="E2002" s="8" t="s">
        <v>4179</v>
      </c>
      <c r="F2002" s="47" t="s">
        <v>322</v>
      </c>
      <c r="G2002" s="17">
        <v>132</v>
      </c>
      <c r="H2002" s="10">
        <f t="shared" si="205"/>
        <v>90.44</v>
      </c>
      <c r="I2002" s="11">
        <v>11937.55</v>
      </c>
      <c r="J2002" s="10">
        <f t="shared" si="206"/>
        <v>94.88</v>
      </c>
      <c r="K2002" s="11">
        <f t="shared" si="207"/>
        <v>12524.16</v>
      </c>
      <c r="L2002" s="34"/>
    </row>
    <row r="2003" spans="1:12" customFormat="1" ht="15" customHeight="1" x14ac:dyDescent="0.25">
      <c r="A2003" s="4"/>
      <c r="B2003" s="64"/>
      <c r="C2003" s="268" t="s">
        <v>4241</v>
      </c>
      <c r="D2003" s="268"/>
      <c r="E2003" s="268"/>
      <c r="F2003" s="5"/>
      <c r="G2003" s="5"/>
      <c r="H2003" s="5"/>
      <c r="I2003" s="98"/>
      <c r="J2003" s="5"/>
      <c r="K2003" s="5"/>
      <c r="L2003" s="34"/>
    </row>
    <row r="2004" spans="1:12" customFormat="1" ht="47.25" x14ac:dyDescent="0.25">
      <c r="A2004" s="6" t="s">
        <v>4245</v>
      </c>
      <c r="B2004" s="63" t="s">
        <v>4128</v>
      </c>
      <c r="C2004" s="7" t="s">
        <v>472</v>
      </c>
      <c r="D2004" s="7" t="s">
        <v>4243</v>
      </c>
      <c r="E2004" s="8" t="s">
        <v>4244</v>
      </c>
      <c r="F2004" s="47" t="s">
        <v>308</v>
      </c>
      <c r="G2004" s="15">
        <v>3.22</v>
      </c>
      <c r="H2004" s="10">
        <f t="shared" si="205"/>
        <v>118064.33</v>
      </c>
      <c r="I2004" s="11">
        <v>380167.13</v>
      </c>
      <c r="J2004" s="10">
        <f t="shared" si="206"/>
        <v>123866.06</v>
      </c>
      <c r="K2004" s="11">
        <f t="shared" si="207"/>
        <v>398848.71</v>
      </c>
      <c r="L2004" s="34"/>
    </row>
    <row r="2005" spans="1:12" customFormat="1" ht="31.5" x14ac:dyDescent="0.25">
      <c r="A2005" s="6" t="s">
        <v>4248</v>
      </c>
      <c r="B2005" s="63" t="s">
        <v>4128</v>
      </c>
      <c r="C2005" s="7" t="s">
        <v>476</v>
      </c>
      <c r="D2005" s="7" t="s">
        <v>4246</v>
      </c>
      <c r="E2005" s="8" t="s">
        <v>4247</v>
      </c>
      <c r="F2005" s="47" t="s">
        <v>22</v>
      </c>
      <c r="G2005" s="16">
        <v>64.400000000000006</v>
      </c>
      <c r="H2005" s="10">
        <f t="shared" si="205"/>
        <v>1350.25</v>
      </c>
      <c r="I2005" s="11">
        <v>86955.98</v>
      </c>
      <c r="J2005" s="10">
        <f t="shared" si="206"/>
        <v>1416.6</v>
      </c>
      <c r="K2005" s="11">
        <f t="shared" si="207"/>
        <v>91229.04</v>
      </c>
      <c r="L2005" s="34"/>
    </row>
    <row r="2006" spans="1:12" customFormat="1" ht="31.5" x14ac:dyDescent="0.25">
      <c r="A2006" s="6" t="s">
        <v>4249</v>
      </c>
      <c r="B2006" s="63" t="s">
        <v>4128</v>
      </c>
      <c r="C2006" s="7" t="s">
        <v>479</v>
      </c>
      <c r="D2006" s="7" t="s">
        <v>4175</v>
      </c>
      <c r="E2006" s="8" t="s">
        <v>4176</v>
      </c>
      <c r="F2006" s="47" t="s">
        <v>1497</v>
      </c>
      <c r="G2006" s="14">
        <v>0.32200000000000001</v>
      </c>
      <c r="H2006" s="10">
        <f t="shared" si="205"/>
        <v>48135.839999999997</v>
      </c>
      <c r="I2006" s="11">
        <v>15499.74</v>
      </c>
      <c r="J2006" s="10">
        <f t="shared" si="206"/>
        <v>50501.25</v>
      </c>
      <c r="K2006" s="11">
        <f t="shared" si="207"/>
        <v>16261.4</v>
      </c>
      <c r="L2006" s="34"/>
    </row>
    <row r="2007" spans="1:12" customFormat="1" ht="15.75" x14ac:dyDescent="0.25">
      <c r="A2007" s="6" t="s">
        <v>4251</v>
      </c>
      <c r="B2007" s="63" t="s">
        <v>4128</v>
      </c>
      <c r="C2007" s="7" t="s">
        <v>481</v>
      </c>
      <c r="D2007" s="7" t="s">
        <v>4178</v>
      </c>
      <c r="E2007" s="8" t="s">
        <v>4179</v>
      </c>
      <c r="F2007" s="47" t="s">
        <v>322</v>
      </c>
      <c r="G2007" s="17">
        <v>322</v>
      </c>
      <c r="H2007" s="10">
        <f t="shared" si="205"/>
        <v>90.44</v>
      </c>
      <c r="I2007" s="11">
        <v>29120.39</v>
      </c>
      <c r="J2007" s="10">
        <f t="shared" si="206"/>
        <v>94.88</v>
      </c>
      <c r="K2007" s="11">
        <f t="shared" si="207"/>
        <v>30551.360000000001</v>
      </c>
      <c r="L2007" s="34"/>
    </row>
    <row r="2008" spans="1:12" customFormat="1" ht="15" customHeight="1" x14ac:dyDescent="0.25">
      <c r="A2008" s="4"/>
      <c r="B2008" s="64"/>
      <c r="C2008" s="268" t="s">
        <v>4250</v>
      </c>
      <c r="D2008" s="268"/>
      <c r="E2008" s="268"/>
      <c r="F2008" s="5"/>
      <c r="G2008" s="5"/>
      <c r="H2008" s="5"/>
      <c r="I2008" s="98"/>
      <c r="J2008" s="5"/>
      <c r="K2008" s="5"/>
      <c r="L2008" s="34"/>
    </row>
    <row r="2009" spans="1:12" customFormat="1" ht="31.5" x14ac:dyDescent="0.25">
      <c r="A2009" s="6" t="s">
        <v>4254</v>
      </c>
      <c r="B2009" s="63" t="s">
        <v>4128</v>
      </c>
      <c r="C2009" s="7" t="s">
        <v>486</v>
      </c>
      <c r="D2009" s="7" t="s">
        <v>4252</v>
      </c>
      <c r="E2009" s="8" t="s">
        <v>4253</v>
      </c>
      <c r="F2009" s="47" t="s">
        <v>453</v>
      </c>
      <c r="G2009" s="15">
        <v>7.21</v>
      </c>
      <c r="H2009" s="10">
        <f t="shared" si="205"/>
        <v>135828.35999999999</v>
      </c>
      <c r="I2009" s="11">
        <v>979322.45</v>
      </c>
      <c r="J2009" s="10">
        <f t="shared" si="206"/>
        <v>142503.01999999999</v>
      </c>
      <c r="K2009" s="11">
        <f t="shared" si="207"/>
        <v>1027446.77</v>
      </c>
      <c r="L2009" s="34"/>
    </row>
    <row r="2010" spans="1:12" customFormat="1" ht="31.5" x14ac:dyDescent="0.25">
      <c r="A2010" s="6" t="s">
        <v>4257</v>
      </c>
      <c r="B2010" s="63" t="s">
        <v>4128</v>
      </c>
      <c r="C2010" s="7" t="s">
        <v>490</v>
      </c>
      <c r="D2010" s="7" t="s">
        <v>4255</v>
      </c>
      <c r="E2010" s="8" t="s">
        <v>4256</v>
      </c>
      <c r="F2010" s="47" t="s">
        <v>448</v>
      </c>
      <c r="G2010" s="17">
        <v>721</v>
      </c>
      <c r="H2010" s="10">
        <f t="shared" si="205"/>
        <v>707.07</v>
      </c>
      <c r="I2010" s="11">
        <v>509798.84</v>
      </c>
      <c r="J2010" s="10">
        <f t="shared" si="206"/>
        <v>741.82</v>
      </c>
      <c r="K2010" s="11">
        <f t="shared" si="207"/>
        <v>534852.22</v>
      </c>
      <c r="L2010" s="34"/>
    </row>
    <row r="2011" spans="1:12" customFormat="1" ht="31.5" x14ac:dyDescent="0.25">
      <c r="A2011" s="6" t="s">
        <v>4258</v>
      </c>
      <c r="B2011" s="63" t="s">
        <v>4128</v>
      </c>
      <c r="C2011" s="7" t="s">
        <v>495</v>
      </c>
      <c r="D2011" s="7" t="s">
        <v>4252</v>
      </c>
      <c r="E2011" s="8" t="s">
        <v>4253</v>
      </c>
      <c r="F2011" s="47" t="s">
        <v>453</v>
      </c>
      <c r="G2011" s="16">
        <v>4.3</v>
      </c>
      <c r="H2011" s="10">
        <f t="shared" si="205"/>
        <v>135828.47</v>
      </c>
      <c r="I2011" s="11">
        <v>584062.4</v>
      </c>
      <c r="J2011" s="10">
        <f t="shared" si="206"/>
        <v>142503.14000000001</v>
      </c>
      <c r="K2011" s="11">
        <f t="shared" si="207"/>
        <v>612763.5</v>
      </c>
      <c r="L2011" s="34"/>
    </row>
    <row r="2012" spans="1:12" customFormat="1" ht="15.75" x14ac:dyDescent="0.25">
      <c r="A2012" s="6" t="s">
        <v>4259</v>
      </c>
      <c r="B2012" s="63" t="s">
        <v>4128</v>
      </c>
      <c r="C2012" s="7" t="s">
        <v>497</v>
      </c>
      <c r="D2012" s="7" t="s">
        <v>466</v>
      </c>
      <c r="E2012" s="8" t="s">
        <v>467</v>
      </c>
      <c r="F2012" s="47" t="s">
        <v>22</v>
      </c>
      <c r="G2012" s="15">
        <v>-25.37</v>
      </c>
      <c r="H2012" s="10">
        <f t="shared" si="205"/>
        <v>6628.96</v>
      </c>
      <c r="I2012" s="11">
        <v>-168176.65</v>
      </c>
      <c r="J2012" s="10">
        <f t="shared" si="206"/>
        <v>6954.71</v>
      </c>
      <c r="K2012" s="11">
        <f t="shared" si="207"/>
        <v>-176440.99</v>
      </c>
      <c r="L2012" s="34"/>
    </row>
    <row r="2013" spans="1:12" customFormat="1" ht="15.75" x14ac:dyDescent="0.25">
      <c r="A2013" s="6" t="s">
        <v>4262</v>
      </c>
      <c r="B2013" s="63" t="s">
        <v>4128</v>
      </c>
      <c r="C2013" s="7" t="s">
        <v>499</v>
      </c>
      <c r="D2013" s="7" t="s">
        <v>4260</v>
      </c>
      <c r="E2013" s="8" t="s">
        <v>4261</v>
      </c>
      <c r="F2013" s="47" t="s">
        <v>22</v>
      </c>
      <c r="G2013" s="14">
        <v>-0.25800000000000001</v>
      </c>
      <c r="H2013" s="10">
        <f t="shared" si="205"/>
        <v>7855.62</v>
      </c>
      <c r="I2013" s="11">
        <v>-2026.75</v>
      </c>
      <c r="J2013" s="10">
        <f t="shared" si="206"/>
        <v>8241.65</v>
      </c>
      <c r="K2013" s="11">
        <f t="shared" si="207"/>
        <v>-2126.35</v>
      </c>
      <c r="L2013" s="34"/>
    </row>
    <row r="2014" spans="1:12" customFormat="1" ht="15.75" x14ac:dyDescent="0.25">
      <c r="A2014" s="6" t="s">
        <v>4263</v>
      </c>
      <c r="B2014" s="63" t="s">
        <v>4128</v>
      </c>
      <c r="C2014" s="7" t="s">
        <v>3238</v>
      </c>
      <c r="D2014" s="7" t="s">
        <v>466</v>
      </c>
      <c r="E2014" s="8" t="s">
        <v>467</v>
      </c>
      <c r="F2014" s="47" t="s">
        <v>22</v>
      </c>
      <c r="G2014" s="12">
        <v>21.818200000000001</v>
      </c>
      <c r="H2014" s="10">
        <f t="shared" si="205"/>
        <v>6628.96</v>
      </c>
      <c r="I2014" s="11">
        <v>144631.94</v>
      </c>
      <c r="J2014" s="10">
        <f t="shared" si="206"/>
        <v>6954.71</v>
      </c>
      <c r="K2014" s="11">
        <f t="shared" si="207"/>
        <v>151739.25</v>
      </c>
      <c r="L2014" s="34"/>
    </row>
    <row r="2015" spans="1:12" customFormat="1" ht="15.75" x14ac:dyDescent="0.25">
      <c r="A2015" s="6" t="s">
        <v>4265</v>
      </c>
      <c r="B2015" s="63" t="s">
        <v>4128</v>
      </c>
      <c r="C2015" s="7" t="s">
        <v>4264</v>
      </c>
      <c r="D2015" s="7" t="s">
        <v>4260</v>
      </c>
      <c r="E2015" s="8" t="s">
        <v>4261</v>
      </c>
      <c r="F2015" s="47" t="s">
        <v>22</v>
      </c>
      <c r="G2015" s="9">
        <v>8.5139999999999993E-2</v>
      </c>
      <c r="H2015" s="10">
        <f t="shared" si="205"/>
        <v>7855.65</v>
      </c>
      <c r="I2015" s="11">
        <v>668.83</v>
      </c>
      <c r="J2015" s="10">
        <f t="shared" si="206"/>
        <v>8241.68</v>
      </c>
      <c r="K2015" s="11">
        <f t="shared" si="207"/>
        <v>701.7</v>
      </c>
      <c r="L2015" s="34"/>
    </row>
    <row r="2016" spans="1:12" customFormat="1" ht="31.5" x14ac:dyDescent="0.25">
      <c r="A2016" s="6" t="s">
        <v>4785</v>
      </c>
      <c r="B2016" s="63" t="s">
        <v>4128</v>
      </c>
      <c r="C2016" s="7" t="s">
        <v>4266</v>
      </c>
      <c r="D2016" s="7" t="s">
        <v>4267</v>
      </c>
      <c r="E2016" s="8" t="s">
        <v>4268</v>
      </c>
      <c r="F2016" s="47" t="s">
        <v>448</v>
      </c>
      <c r="G2016" s="17">
        <v>430</v>
      </c>
      <c r="H2016" s="10">
        <f t="shared" si="205"/>
        <v>219.8</v>
      </c>
      <c r="I2016" s="11">
        <v>94513.48</v>
      </c>
      <c r="J2016" s="10">
        <f t="shared" si="206"/>
        <v>230.6</v>
      </c>
      <c r="K2016" s="11">
        <f t="shared" si="207"/>
        <v>99158</v>
      </c>
      <c r="L2016" s="34"/>
    </row>
    <row r="2017" spans="1:12" customFormat="1" ht="15.75" x14ac:dyDescent="0.25">
      <c r="A2017" s="18" t="s">
        <v>648</v>
      </c>
      <c r="B2017" s="261"/>
      <c r="C2017" s="261"/>
      <c r="D2017" s="261"/>
      <c r="E2017" s="19" t="s">
        <v>4269</v>
      </c>
      <c r="F2017" s="20"/>
      <c r="G2017" s="21"/>
      <c r="H2017" s="22"/>
      <c r="I2017" s="11"/>
      <c r="J2017" s="22"/>
      <c r="K2017" s="22"/>
      <c r="L2017" s="34"/>
    </row>
    <row r="2018" spans="1:12" customFormat="1" ht="31.5" x14ac:dyDescent="0.25">
      <c r="A2018" s="6" t="s">
        <v>652</v>
      </c>
      <c r="B2018" s="63" t="s">
        <v>4128</v>
      </c>
      <c r="C2018" s="7" t="s">
        <v>503</v>
      </c>
      <c r="D2018" s="7" t="s">
        <v>4270</v>
      </c>
      <c r="E2018" s="8" t="s">
        <v>4271</v>
      </c>
      <c r="F2018" s="47" t="s">
        <v>308</v>
      </c>
      <c r="G2018" s="14">
        <v>19.207000000000001</v>
      </c>
      <c r="H2018" s="10">
        <f t="shared" si="205"/>
        <v>14483.74</v>
      </c>
      <c r="I2018" s="11">
        <v>278189.23</v>
      </c>
      <c r="J2018" s="10">
        <f t="shared" si="206"/>
        <v>15195.48</v>
      </c>
      <c r="K2018" s="11">
        <f t="shared" si="207"/>
        <v>291859.58</v>
      </c>
      <c r="L2018" s="34"/>
    </row>
    <row r="2019" spans="1:12" customFormat="1" ht="15.75" x14ac:dyDescent="0.25">
      <c r="A2019" s="6" t="s">
        <v>657</v>
      </c>
      <c r="B2019" s="63" t="s">
        <v>4128</v>
      </c>
      <c r="C2019" s="7" t="s">
        <v>2391</v>
      </c>
      <c r="D2019" s="7" t="s">
        <v>4272</v>
      </c>
      <c r="E2019" s="8" t="s">
        <v>4273</v>
      </c>
      <c r="F2019" s="47" t="s">
        <v>655</v>
      </c>
      <c r="G2019" s="15">
        <v>38.409999999999997</v>
      </c>
      <c r="H2019" s="10">
        <f t="shared" si="205"/>
        <v>1177.93</v>
      </c>
      <c r="I2019" s="11">
        <v>45244.25</v>
      </c>
      <c r="J2019" s="10">
        <f t="shared" si="206"/>
        <v>1235.81</v>
      </c>
      <c r="K2019" s="11">
        <f t="shared" si="207"/>
        <v>47467.46</v>
      </c>
      <c r="L2019" s="34"/>
    </row>
    <row r="2020" spans="1:12" customFormat="1" ht="47.25" x14ac:dyDescent="0.25">
      <c r="A2020" s="6" t="s">
        <v>2482</v>
      </c>
      <c r="B2020" s="63" t="s">
        <v>4128</v>
      </c>
      <c r="C2020" s="7" t="s">
        <v>507</v>
      </c>
      <c r="D2020" s="7" t="s">
        <v>4274</v>
      </c>
      <c r="E2020" s="8" t="s">
        <v>4275</v>
      </c>
      <c r="F2020" s="47" t="s">
        <v>1516</v>
      </c>
      <c r="G2020" s="16">
        <v>0.5</v>
      </c>
      <c r="H2020" s="10">
        <f t="shared" si="205"/>
        <v>21358.66</v>
      </c>
      <c r="I2020" s="11">
        <v>10679.33</v>
      </c>
      <c r="J2020" s="10">
        <f t="shared" si="206"/>
        <v>22408.23</v>
      </c>
      <c r="K2020" s="11">
        <f t="shared" si="207"/>
        <v>11204.12</v>
      </c>
      <c r="L2020" s="34"/>
    </row>
    <row r="2021" spans="1:12" customFormat="1" ht="47.25" x14ac:dyDescent="0.25">
      <c r="A2021" s="6" t="s">
        <v>4276</v>
      </c>
      <c r="B2021" s="63" t="s">
        <v>4128</v>
      </c>
      <c r="C2021" s="7" t="s">
        <v>512</v>
      </c>
      <c r="D2021" s="7" t="s">
        <v>4277</v>
      </c>
      <c r="E2021" s="8" t="s">
        <v>4278</v>
      </c>
      <c r="F2021" s="47" t="s">
        <v>1516</v>
      </c>
      <c r="G2021" s="16">
        <v>2.6</v>
      </c>
      <c r="H2021" s="10">
        <f t="shared" si="205"/>
        <v>6944.19</v>
      </c>
      <c r="I2021" s="11">
        <v>18054.89</v>
      </c>
      <c r="J2021" s="10">
        <f t="shared" si="206"/>
        <v>7285.43</v>
      </c>
      <c r="K2021" s="11">
        <f t="shared" si="207"/>
        <v>18942.12</v>
      </c>
      <c r="L2021" s="34"/>
    </row>
    <row r="2022" spans="1:12" customFormat="1" ht="47.25" x14ac:dyDescent="0.25">
      <c r="A2022" s="6" t="s">
        <v>4279</v>
      </c>
      <c r="B2022" s="63" t="s">
        <v>4128</v>
      </c>
      <c r="C2022" s="7" t="s">
        <v>523</v>
      </c>
      <c r="D2022" s="7" t="s">
        <v>4280</v>
      </c>
      <c r="E2022" s="8" t="s">
        <v>4281</v>
      </c>
      <c r="F2022" s="47" t="s">
        <v>1601</v>
      </c>
      <c r="G2022" s="16">
        <v>2.9</v>
      </c>
      <c r="H2022" s="10">
        <f t="shared" si="205"/>
        <v>7492.08</v>
      </c>
      <c r="I2022" s="11">
        <v>21727.040000000001</v>
      </c>
      <c r="J2022" s="10">
        <f t="shared" si="206"/>
        <v>7860.24</v>
      </c>
      <c r="K2022" s="11">
        <f t="shared" si="207"/>
        <v>22794.7</v>
      </c>
      <c r="L2022" s="34"/>
    </row>
    <row r="2023" spans="1:12" customFormat="1" ht="31.5" x14ac:dyDescent="0.25">
      <c r="A2023" s="6" t="s">
        <v>4282</v>
      </c>
      <c r="B2023" s="63" t="s">
        <v>4128</v>
      </c>
      <c r="C2023" s="7" t="s">
        <v>536</v>
      </c>
      <c r="D2023" s="7" t="s">
        <v>4283</v>
      </c>
      <c r="E2023" s="8" t="s">
        <v>4284</v>
      </c>
      <c r="F2023" s="47" t="s">
        <v>22</v>
      </c>
      <c r="G2023" s="15">
        <v>0.04</v>
      </c>
      <c r="H2023" s="10">
        <f t="shared" si="205"/>
        <v>4168</v>
      </c>
      <c r="I2023" s="11">
        <v>166.72</v>
      </c>
      <c r="J2023" s="10">
        <f t="shared" si="206"/>
        <v>4372.82</v>
      </c>
      <c r="K2023" s="11">
        <f t="shared" si="207"/>
        <v>174.91</v>
      </c>
      <c r="L2023" s="34"/>
    </row>
    <row r="2024" spans="1:12" customFormat="1" ht="31.5" x14ac:dyDescent="0.25">
      <c r="A2024" s="6" t="s">
        <v>4285</v>
      </c>
      <c r="B2024" s="63" t="s">
        <v>4128</v>
      </c>
      <c r="C2024" s="7" t="s">
        <v>549</v>
      </c>
      <c r="D2024" s="7" t="s">
        <v>4286</v>
      </c>
      <c r="E2024" s="8" t="s">
        <v>4287</v>
      </c>
      <c r="F2024" s="47" t="s">
        <v>1516</v>
      </c>
      <c r="G2024" s="16">
        <v>0.5</v>
      </c>
      <c r="H2024" s="10">
        <f t="shared" si="205"/>
        <v>18206.740000000002</v>
      </c>
      <c r="I2024" s="11">
        <v>9103.3700000000008</v>
      </c>
      <c r="J2024" s="10">
        <f t="shared" si="206"/>
        <v>19101.43</v>
      </c>
      <c r="K2024" s="11">
        <f t="shared" si="207"/>
        <v>9550.7199999999993</v>
      </c>
      <c r="L2024" s="34"/>
    </row>
    <row r="2025" spans="1:12" customFormat="1" ht="31.5" x14ac:dyDescent="0.25">
      <c r="A2025" s="6" t="s">
        <v>4288</v>
      </c>
      <c r="B2025" s="63" t="s">
        <v>4128</v>
      </c>
      <c r="C2025" s="7" t="s">
        <v>551</v>
      </c>
      <c r="D2025" s="7" t="s">
        <v>4289</v>
      </c>
      <c r="E2025" s="8" t="s">
        <v>4290</v>
      </c>
      <c r="F2025" s="47" t="s">
        <v>448</v>
      </c>
      <c r="G2025" s="17">
        <v>2</v>
      </c>
      <c r="H2025" s="10">
        <f t="shared" si="205"/>
        <v>875.36</v>
      </c>
      <c r="I2025" s="11">
        <v>1750.72</v>
      </c>
      <c r="J2025" s="10">
        <f t="shared" si="206"/>
        <v>918.38</v>
      </c>
      <c r="K2025" s="11">
        <f t="shared" si="207"/>
        <v>1836.76</v>
      </c>
      <c r="L2025" s="34"/>
    </row>
    <row r="2026" spans="1:12" customFormat="1" ht="31.5" x14ac:dyDescent="0.25">
      <c r="A2026" s="6" t="s">
        <v>4291</v>
      </c>
      <c r="B2026" s="63" t="s">
        <v>4128</v>
      </c>
      <c r="C2026" s="7" t="s">
        <v>554</v>
      </c>
      <c r="D2026" s="7" t="s">
        <v>4292</v>
      </c>
      <c r="E2026" s="8" t="s">
        <v>4293</v>
      </c>
      <c r="F2026" s="47" t="s">
        <v>448</v>
      </c>
      <c r="G2026" s="17">
        <v>3</v>
      </c>
      <c r="H2026" s="10">
        <f t="shared" si="205"/>
        <v>5142.76</v>
      </c>
      <c r="I2026" s="11">
        <v>15428.28</v>
      </c>
      <c r="J2026" s="10">
        <f t="shared" si="206"/>
        <v>5395.48</v>
      </c>
      <c r="K2026" s="11">
        <f t="shared" si="207"/>
        <v>16186.44</v>
      </c>
      <c r="L2026" s="34"/>
    </row>
    <row r="2027" spans="1:12" customFormat="1" ht="31.5" x14ac:dyDescent="0.25">
      <c r="A2027" s="6" t="s">
        <v>4294</v>
      </c>
      <c r="B2027" s="63" t="s">
        <v>4128</v>
      </c>
      <c r="C2027" s="7" t="s">
        <v>558</v>
      </c>
      <c r="D2027" s="7" t="s">
        <v>4295</v>
      </c>
      <c r="E2027" s="8" t="s">
        <v>4296</v>
      </c>
      <c r="F2027" s="47" t="s">
        <v>1516</v>
      </c>
      <c r="G2027" s="16">
        <v>2.6</v>
      </c>
      <c r="H2027" s="10">
        <f t="shared" si="205"/>
        <v>3233.89</v>
      </c>
      <c r="I2027" s="11">
        <v>8408.11</v>
      </c>
      <c r="J2027" s="10">
        <f t="shared" si="206"/>
        <v>3392.8</v>
      </c>
      <c r="K2027" s="11">
        <f t="shared" si="207"/>
        <v>8821.2800000000007</v>
      </c>
      <c r="L2027" s="34"/>
    </row>
    <row r="2028" spans="1:12" customFormat="1" ht="15.75" x14ac:dyDescent="0.25">
      <c r="A2028" s="6" t="s">
        <v>4297</v>
      </c>
      <c r="B2028" s="63" t="s">
        <v>4128</v>
      </c>
      <c r="C2028" s="7" t="s">
        <v>2196</v>
      </c>
      <c r="D2028" s="7" t="s">
        <v>4298</v>
      </c>
      <c r="E2028" s="8" t="s">
        <v>4299</v>
      </c>
      <c r="F2028" s="47" t="s">
        <v>448</v>
      </c>
      <c r="G2028" s="17">
        <v>9</v>
      </c>
      <c r="H2028" s="10">
        <f t="shared" si="205"/>
        <v>117.37</v>
      </c>
      <c r="I2028" s="11">
        <v>1056.33</v>
      </c>
      <c r="J2028" s="10">
        <f t="shared" si="206"/>
        <v>123.14</v>
      </c>
      <c r="K2028" s="11">
        <f t="shared" si="207"/>
        <v>1108.26</v>
      </c>
      <c r="L2028" s="34"/>
    </row>
    <row r="2029" spans="1:12" customFormat="1" ht="31.5" x14ac:dyDescent="0.25">
      <c r="A2029" s="6" t="s">
        <v>4300</v>
      </c>
      <c r="B2029" s="63" t="s">
        <v>4128</v>
      </c>
      <c r="C2029" s="7" t="s">
        <v>2839</v>
      </c>
      <c r="D2029" s="7" t="s">
        <v>4301</v>
      </c>
      <c r="E2029" s="8" t="s">
        <v>4302</v>
      </c>
      <c r="F2029" s="47" t="s">
        <v>448</v>
      </c>
      <c r="G2029" s="17">
        <v>8</v>
      </c>
      <c r="H2029" s="10">
        <f t="shared" si="205"/>
        <v>131.33000000000001</v>
      </c>
      <c r="I2029" s="11">
        <v>1050.6300000000001</v>
      </c>
      <c r="J2029" s="10">
        <f t="shared" si="206"/>
        <v>137.78</v>
      </c>
      <c r="K2029" s="11">
        <f t="shared" si="207"/>
        <v>1102.24</v>
      </c>
      <c r="L2029" s="34"/>
    </row>
    <row r="2030" spans="1:12" customFormat="1" ht="15.75" x14ac:dyDescent="0.25">
      <c r="A2030" s="6" t="s">
        <v>4303</v>
      </c>
      <c r="B2030" s="63" t="s">
        <v>4128</v>
      </c>
      <c r="C2030" s="7" t="s">
        <v>3595</v>
      </c>
      <c r="D2030" s="7" t="s">
        <v>4301</v>
      </c>
      <c r="E2030" s="8" t="s">
        <v>4304</v>
      </c>
      <c r="F2030" s="47" t="s">
        <v>448</v>
      </c>
      <c r="G2030" s="17">
        <v>9</v>
      </c>
      <c r="H2030" s="10">
        <f t="shared" si="205"/>
        <v>131.33000000000001</v>
      </c>
      <c r="I2030" s="11">
        <v>1181.96</v>
      </c>
      <c r="J2030" s="10">
        <f t="shared" si="206"/>
        <v>137.78</v>
      </c>
      <c r="K2030" s="11">
        <f t="shared" si="207"/>
        <v>1240.02</v>
      </c>
      <c r="L2030" s="34"/>
    </row>
    <row r="2031" spans="1:12" customFormat="1" ht="31.5" x14ac:dyDescent="0.25">
      <c r="A2031" s="6" t="s">
        <v>4305</v>
      </c>
      <c r="B2031" s="63" t="s">
        <v>4128</v>
      </c>
      <c r="C2031" s="7" t="s">
        <v>562</v>
      </c>
      <c r="D2031" s="7" t="s">
        <v>4306</v>
      </c>
      <c r="E2031" s="8" t="s">
        <v>4307</v>
      </c>
      <c r="F2031" s="47" t="s">
        <v>1601</v>
      </c>
      <c r="G2031" s="16">
        <v>2.9</v>
      </c>
      <c r="H2031" s="10">
        <f t="shared" si="205"/>
        <v>6077.97</v>
      </c>
      <c r="I2031" s="11">
        <v>17626.099999999999</v>
      </c>
      <c r="J2031" s="10">
        <f t="shared" si="206"/>
        <v>6376.64</v>
      </c>
      <c r="K2031" s="11">
        <f t="shared" si="207"/>
        <v>18492.259999999998</v>
      </c>
      <c r="L2031" s="34"/>
    </row>
    <row r="2032" spans="1:12" customFormat="1" ht="15.75" x14ac:dyDescent="0.25">
      <c r="A2032" s="6" t="s">
        <v>4308</v>
      </c>
      <c r="B2032" s="63" t="s">
        <v>4128</v>
      </c>
      <c r="C2032" s="7" t="s">
        <v>566</v>
      </c>
      <c r="D2032" s="7" t="s">
        <v>4309</v>
      </c>
      <c r="E2032" s="8" t="s">
        <v>4310</v>
      </c>
      <c r="F2032" s="47" t="s">
        <v>448</v>
      </c>
      <c r="G2032" s="17">
        <v>145</v>
      </c>
      <c r="H2032" s="10">
        <f t="shared" si="205"/>
        <v>154.91999999999999</v>
      </c>
      <c r="I2032" s="11">
        <v>22463.52</v>
      </c>
      <c r="J2032" s="10">
        <f t="shared" si="206"/>
        <v>162.53</v>
      </c>
      <c r="K2032" s="11">
        <f t="shared" si="207"/>
        <v>23566.85</v>
      </c>
      <c r="L2032" s="34"/>
    </row>
    <row r="2033" spans="1:12" customFormat="1" ht="15.75" x14ac:dyDescent="0.25">
      <c r="A2033" s="18" t="s">
        <v>664</v>
      </c>
      <c r="B2033" s="261"/>
      <c r="C2033" s="261"/>
      <c r="D2033" s="261"/>
      <c r="E2033" s="19" t="s">
        <v>4311</v>
      </c>
      <c r="F2033" s="20"/>
      <c r="G2033" s="21"/>
      <c r="H2033" s="22"/>
      <c r="I2033" s="11"/>
      <c r="J2033" s="22"/>
      <c r="K2033" s="22"/>
      <c r="L2033" s="34"/>
    </row>
    <row r="2034" spans="1:12" customFormat="1" ht="31.5" x14ac:dyDescent="0.25">
      <c r="A2034" s="6" t="s">
        <v>668</v>
      </c>
      <c r="B2034" s="63" t="s">
        <v>4128</v>
      </c>
      <c r="C2034" s="7" t="s">
        <v>570</v>
      </c>
      <c r="D2034" s="7" t="s">
        <v>3771</v>
      </c>
      <c r="E2034" s="8" t="s">
        <v>3772</v>
      </c>
      <c r="F2034" s="47" t="s">
        <v>443</v>
      </c>
      <c r="G2034" s="15">
        <v>0.56999999999999995</v>
      </c>
      <c r="H2034" s="10">
        <f t="shared" si="205"/>
        <v>114982.05</v>
      </c>
      <c r="I2034" s="11">
        <v>65539.77</v>
      </c>
      <c r="J2034" s="10">
        <f t="shared" si="206"/>
        <v>120632.32000000001</v>
      </c>
      <c r="K2034" s="11">
        <f t="shared" si="207"/>
        <v>68760.42</v>
      </c>
      <c r="L2034" s="34"/>
    </row>
    <row r="2035" spans="1:12" s="74" customFormat="1" ht="15.75" x14ac:dyDescent="0.25">
      <c r="A2035" s="65" t="s">
        <v>4315</v>
      </c>
      <c r="B2035" s="66" t="s">
        <v>4128</v>
      </c>
      <c r="C2035" s="67" t="s">
        <v>572</v>
      </c>
      <c r="D2035" s="67" t="s">
        <v>4312</v>
      </c>
      <c r="E2035" s="68" t="s">
        <v>4797</v>
      </c>
      <c r="F2035" s="69" t="s">
        <v>448</v>
      </c>
      <c r="G2035" s="70">
        <v>1</v>
      </c>
      <c r="H2035" s="71">
        <f t="shared" si="205"/>
        <v>28115.09</v>
      </c>
      <c r="I2035" s="72">
        <v>28115.09</v>
      </c>
      <c r="J2035" s="71">
        <f t="shared" ref="J2035:J2047" si="208">ROUND(H2035*N$17*O$17,2)</f>
        <v>29175.74</v>
      </c>
      <c r="K2035" s="72">
        <f t="shared" si="207"/>
        <v>29175.74</v>
      </c>
      <c r="L2035" s="73"/>
    </row>
    <row r="2036" spans="1:12" customFormat="1" ht="15.75" x14ac:dyDescent="0.25">
      <c r="A2036" s="6" t="s">
        <v>4317</v>
      </c>
      <c r="B2036" s="66" t="s">
        <v>4128</v>
      </c>
      <c r="C2036" s="67" t="s">
        <v>574</v>
      </c>
      <c r="D2036" s="67" t="s">
        <v>4313</v>
      </c>
      <c r="E2036" s="68" t="s">
        <v>4796</v>
      </c>
      <c r="F2036" s="69" t="s">
        <v>448</v>
      </c>
      <c r="G2036" s="70">
        <v>1</v>
      </c>
      <c r="H2036" s="71">
        <f t="shared" si="205"/>
        <v>19459.810000000001</v>
      </c>
      <c r="I2036" s="72">
        <v>19459.810000000001</v>
      </c>
      <c r="J2036" s="71">
        <f t="shared" si="208"/>
        <v>20193.939999999999</v>
      </c>
      <c r="K2036" s="72">
        <f t="shared" si="207"/>
        <v>20193.939999999999</v>
      </c>
      <c r="L2036" s="34"/>
    </row>
    <row r="2037" spans="1:12" customFormat="1" ht="31.5" x14ac:dyDescent="0.25">
      <c r="A2037" s="6" t="s">
        <v>4319</v>
      </c>
      <c r="B2037" s="66" t="s">
        <v>4128</v>
      </c>
      <c r="C2037" s="67" t="s">
        <v>576</v>
      </c>
      <c r="D2037" s="67" t="s">
        <v>4314</v>
      </c>
      <c r="E2037" s="68" t="s">
        <v>4795</v>
      </c>
      <c r="F2037" s="69" t="s">
        <v>448</v>
      </c>
      <c r="G2037" s="70">
        <v>1</v>
      </c>
      <c r="H2037" s="71">
        <f t="shared" si="205"/>
        <v>20886.78</v>
      </c>
      <c r="I2037" s="72">
        <v>20886.78</v>
      </c>
      <c r="J2037" s="71">
        <f t="shared" si="208"/>
        <v>21674.74</v>
      </c>
      <c r="K2037" s="72">
        <f t="shared" si="207"/>
        <v>21674.74</v>
      </c>
      <c r="L2037" s="34"/>
    </row>
    <row r="2038" spans="1:12" s="74" customFormat="1" ht="31.5" x14ac:dyDescent="0.25">
      <c r="A2038" s="65" t="s">
        <v>4321</v>
      </c>
      <c r="B2038" s="66" t="s">
        <v>4128</v>
      </c>
      <c r="C2038" s="67" t="s">
        <v>3628</v>
      </c>
      <c r="D2038" s="67" t="s">
        <v>4316</v>
      </c>
      <c r="E2038" s="68" t="s">
        <v>4647</v>
      </c>
      <c r="F2038" s="69" t="s">
        <v>448</v>
      </c>
      <c r="G2038" s="70">
        <v>1</v>
      </c>
      <c r="H2038" s="71">
        <f t="shared" si="205"/>
        <v>101113.08</v>
      </c>
      <c r="I2038" s="72">
        <v>101113.08</v>
      </c>
      <c r="J2038" s="71">
        <f t="shared" si="208"/>
        <v>104927.61</v>
      </c>
      <c r="K2038" s="72">
        <f t="shared" si="207"/>
        <v>104927.61</v>
      </c>
      <c r="L2038" s="73"/>
    </row>
    <row r="2039" spans="1:12" customFormat="1" ht="31.5" x14ac:dyDescent="0.25">
      <c r="A2039" s="6" t="s">
        <v>4323</v>
      </c>
      <c r="B2039" s="66" t="s">
        <v>4128</v>
      </c>
      <c r="C2039" s="67" t="s">
        <v>3629</v>
      </c>
      <c r="D2039" s="67" t="s">
        <v>4318</v>
      </c>
      <c r="E2039" s="68" t="s">
        <v>4794</v>
      </c>
      <c r="F2039" s="69" t="s">
        <v>448</v>
      </c>
      <c r="G2039" s="70">
        <v>1</v>
      </c>
      <c r="H2039" s="71">
        <f t="shared" si="205"/>
        <v>26866.01</v>
      </c>
      <c r="I2039" s="72">
        <v>26866.01</v>
      </c>
      <c r="J2039" s="71">
        <f t="shared" si="208"/>
        <v>27879.54</v>
      </c>
      <c r="K2039" s="72">
        <f t="shared" si="207"/>
        <v>27879.54</v>
      </c>
      <c r="L2039" s="34"/>
    </row>
    <row r="2040" spans="1:12" customFormat="1" ht="15.75" x14ac:dyDescent="0.25">
      <c r="A2040" s="6" t="s">
        <v>4325</v>
      </c>
      <c r="B2040" s="66" t="s">
        <v>4128</v>
      </c>
      <c r="C2040" s="67" t="s">
        <v>3630</v>
      </c>
      <c r="D2040" s="67" t="s">
        <v>4320</v>
      </c>
      <c r="E2040" s="68" t="s">
        <v>4793</v>
      </c>
      <c r="F2040" s="69" t="s">
        <v>448</v>
      </c>
      <c r="G2040" s="70">
        <v>1</v>
      </c>
      <c r="H2040" s="71">
        <f t="shared" si="205"/>
        <v>19429.740000000002</v>
      </c>
      <c r="I2040" s="72">
        <v>19429.740000000002</v>
      </c>
      <c r="J2040" s="71">
        <f t="shared" si="208"/>
        <v>20162.740000000002</v>
      </c>
      <c r="K2040" s="72">
        <f t="shared" si="207"/>
        <v>20162.740000000002</v>
      </c>
      <c r="L2040" s="34"/>
    </row>
    <row r="2041" spans="1:12" customFormat="1" ht="31.5" x14ac:dyDescent="0.25">
      <c r="A2041" s="6" t="s">
        <v>4327</v>
      </c>
      <c r="B2041" s="66" t="s">
        <v>4128</v>
      </c>
      <c r="C2041" s="67" t="s">
        <v>3631</v>
      </c>
      <c r="D2041" s="67" t="s">
        <v>4322</v>
      </c>
      <c r="E2041" s="68" t="s">
        <v>4792</v>
      </c>
      <c r="F2041" s="69" t="s">
        <v>1019</v>
      </c>
      <c r="G2041" s="70">
        <v>1</v>
      </c>
      <c r="H2041" s="71">
        <f t="shared" si="205"/>
        <v>50606.46</v>
      </c>
      <c r="I2041" s="72">
        <v>50606.46</v>
      </c>
      <c r="J2041" s="71">
        <f t="shared" si="208"/>
        <v>52515.61</v>
      </c>
      <c r="K2041" s="72">
        <f t="shared" si="207"/>
        <v>52515.61</v>
      </c>
      <c r="L2041" s="34"/>
    </row>
    <row r="2042" spans="1:12" customFormat="1" ht="31.5" x14ac:dyDescent="0.25">
      <c r="A2042" s="6" t="s">
        <v>4329</v>
      </c>
      <c r="B2042" s="66" t="s">
        <v>4128</v>
      </c>
      <c r="C2042" s="67" t="s">
        <v>3634</v>
      </c>
      <c r="D2042" s="67" t="s">
        <v>4324</v>
      </c>
      <c r="E2042" s="68" t="s">
        <v>4791</v>
      </c>
      <c r="F2042" s="69" t="s">
        <v>448</v>
      </c>
      <c r="G2042" s="70">
        <v>2</v>
      </c>
      <c r="H2042" s="71">
        <f t="shared" si="205"/>
        <v>30824.29</v>
      </c>
      <c r="I2042" s="72">
        <v>61648.58</v>
      </c>
      <c r="J2042" s="71">
        <f t="shared" si="208"/>
        <v>31987.15</v>
      </c>
      <c r="K2042" s="72">
        <f t="shared" si="207"/>
        <v>63974.3</v>
      </c>
      <c r="L2042" s="34"/>
    </row>
    <row r="2043" spans="1:12" customFormat="1" ht="31.5" x14ac:dyDescent="0.25">
      <c r="A2043" s="6" t="s">
        <v>4331</v>
      </c>
      <c r="B2043" s="66" t="s">
        <v>4128</v>
      </c>
      <c r="C2043" s="67" t="s">
        <v>3637</v>
      </c>
      <c r="D2043" s="67" t="s">
        <v>4326</v>
      </c>
      <c r="E2043" s="68" t="s">
        <v>4790</v>
      </c>
      <c r="F2043" s="69" t="s">
        <v>448</v>
      </c>
      <c r="G2043" s="70">
        <v>1</v>
      </c>
      <c r="H2043" s="71">
        <f t="shared" si="205"/>
        <v>33139.699999999997</v>
      </c>
      <c r="I2043" s="72">
        <v>33139.699999999997</v>
      </c>
      <c r="J2043" s="71">
        <f t="shared" si="208"/>
        <v>34389.910000000003</v>
      </c>
      <c r="K2043" s="72">
        <f t="shared" si="207"/>
        <v>34389.910000000003</v>
      </c>
      <c r="L2043" s="34"/>
    </row>
    <row r="2044" spans="1:12" customFormat="1" ht="31.5" x14ac:dyDescent="0.25">
      <c r="A2044" s="6" t="s">
        <v>4333</v>
      </c>
      <c r="B2044" s="66" t="s">
        <v>4128</v>
      </c>
      <c r="C2044" s="67" t="s">
        <v>3638</v>
      </c>
      <c r="D2044" s="67" t="s">
        <v>4328</v>
      </c>
      <c r="E2044" s="68" t="s">
        <v>4789</v>
      </c>
      <c r="F2044" s="69" t="s">
        <v>448</v>
      </c>
      <c r="G2044" s="70">
        <v>1</v>
      </c>
      <c r="H2044" s="71">
        <f t="shared" si="205"/>
        <v>32841.56</v>
      </c>
      <c r="I2044" s="72">
        <v>32841.56</v>
      </c>
      <c r="J2044" s="71">
        <f t="shared" si="208"/>
        <v>34080.519999999997</v>
      </c>
      <c r="K2044" s="72">
        <f t="shared" si="207"/>
        <v>34080.519999999997</v>
      </c>
      <c r="L2044" s="34"/>
    </row>
    <row r="2045" spans="1:12" customFormat="1" ht="15.75" x14ac:dyDescent="0.25">
      <c r="A2045" s="6" t="s">
        <v>4335</v>
      </c>
      <c r="B2045" s="66" t="s">
        <v>4128</v>
      </c>
      <c r="C2045" s="67" t="s">
        <v>3640</v>
      </c>
      <c r="D2045" s="67" t="s">
        <v>4330</v>
      </c>
      <c r="E2045" s="68" t="s">
        <v>4788</v>
      </c>
      <c r="F2045" s="69" t="s">
        <v>448</v>
      </c>
      <c r="G2045" s="110">
        <v>1</v>
      </c>
      <c r="H2045" s="71">
        <f t="shared" si="205"/>
        <v>32432.9</v>
      </c>
      <c r="I2045" s="72">
        <v>32432.9</v>
      </c>
      <c r="J2045" s="71">
        <f t="shared" si="208"/>
        <v>33656.449999999997</v>
      </c>
      <c r="K2045" s="72">
        <f t="shared" si="207"/>
        <v>33656.449999999997</v>
      </c>
      <c r="L2045" s="34"/>
    </row>
    <row r="2046" spans="1:12" customFormat="1" ht="15.75" x14ac:dyDescent="0.25">
      <c r="A2046" s="6" t="s">
        <v>4338</v>
      </c>
      <c r="B2046" s="66" t="s">
        <v>4128</v>
      </c>
      <c r="C2046" s="67" t="s">
        <v>3642</v>
      </c>
      <c r="D2046" s="67" t="s">
        <v>4332</v>
      </c>
      <c r="E2046" s="68" t="s">
        <v>4787</v>
      </c>
      <c r="F2046" s="69" t="s">
        <v>448</v>
      </c>
      <c r="G2046" s="70">
        <v>1</v>
      </c>
      <c r="H2046" s="71">
        <f t="shared" si="205"/>
        <v>15191.4</v>
      </c>
      <c r="I2046" s="72">
        <v>15191.4</v>
      </c>
      <c r="J2046" s="71">
        <f t="shared" si="208"/>
        <v>15764.5</v>
      </c>
      <c r="K2046" s="72">
        <f t="shared" si="207"/>
        <v>15764.5</v>
      </c>
      <c r="L2046" s="34"/>
    </row>
    <row r="2047" spans="1:12" customFormat="1" ht="15.75" x14ac:dyDescent="0.25">
      <c r="A2047" s="6" t="s">
        <v>4341</v>
      </c>
      <c r="B2047" s="66" t="s">
        <v>4128</v>
      </c>
      <c r="C2047" s="67" t="s">
        <v>3646</v>
      </c>
      <c r="D2047" s="67" t="s">
        <v>4334</v>
      </c>
      <c r="E2047" s="68" t="s">
        <v>4786</v>
      </c>
      <c r="F2047" s="69" t="s">
        <v>448</v>
      </c>
      <c r="G2047" s="70">
        <v>1</v>
      </c>
      <c r="H2047" s="71">
        <f t="shared" si="205"/>
        <v>30357.29</v>
      </c>
      <c r="I2047" s="72">
        <v>30357.29</v>
      </c>
      <c r="J2047" s="71">
        <f t="shared" si="208"/>
        <v>31502.53</v>
      </c>
      <c r="K2047" s="72">
        <f t="shared" si="207"/>
        <v>31502.53</v>
      </c>
      <c r="L2047" s="34"/>
    </row>
    <row r="2048" spans="1:12" customFormat="1" ht="31.5" x14ac:dyDescent="0.25">
      <c r="A2048" s="6" t="s">
        <v>4798</v>
      </c>
      <c r="B2048" s="63" t="s">
        <v>4128</v>
      </c>
      <c r="C2048" s="7" t="s">
        <v>579</v>
      </c>
      <c r="D2048" s="7" t="s">
        <v>4336</v>
      </c>
      <c r="E2048" s="8" t="s">
        <v>4337</v>
      </c>
      <c r="F2048" s="47" t="s">
        <v>443</v>
      </c>
      <c r="G2048" s="17">
        <v>1.18</v>
      </c>
      <c r="H2048" s="10">
        <f t="shared" si="205"/>
        <v>26433.77</v>
      </c>
      <c r="I2048" s="11">
        <v>31191.85</v>
      </c>
      <c r="J2048" s="10">
        <f t="shared" ref="J2048:J2050" si="209">ROUND(H2048*M$17*N$17*O$17,2)</f>
        <v>27732.74</v>
      </c>
      <c r="K2048" s="11">
        <f t="shared" ref="K2048:K2050" si="210">ROUND(J2048*G2048,2)</f>
        <v>32724.63</v>
      </c>
      <c r="L2048" s="34"/>
    </row>
    <row r="2049" spans="1:12" customFormat="1" ht="31.5" x14ac:dyDescent="0.25">
      <c r="A2049" s="6" t="s">
        <v>4799</v>
      </c>
      <c r="B2049" s="63" t="s">
        <v>4128</v>
      </c>
      <c r="C2049" s="7" t="s">
        <v>581</v>
      </c>
      <c r="D2049" s="7" t="s">
        <v>4339</v>
      </c>
      <c r="E2049" s="8" t="s">
        <v>4340</v>
      </c>
      <c r="F2049" s="47" t="s">
        <v>448</v>
      </c>
      <c r="G2049" s="17">
        <v>10</v>
      </c>
      <c r="H2049" s="10">
        <f t="shared" si="205"/>
        <v>3474.32</v>
      </c>
      <c r="I2049" s="11">
        <v>34743.15</v>
      </c>
      <c r="J2049" s="10">
        <f t="shared" si="209"/>
        <v>3645.05</v>
      </c>
      <c r="K2049" s="11">
        <f t="shared" si="210"/>
        <v>36450.5</v>
      </c>
      <c r="L2049" s="34"/>
    </row>
    <row r="2050" spans="1:12" customFormat="1" ht="15.75" x14ac:dyDescent="0.25">
      <c r="A2050" s="6" t="s">
        <v>4800</v>
      </c>
      <c r="B2050" s="63" t="s">
        <v>4128</v>
      </c>
      <c r="C2050" s="7" t="s">
        <v>585</v>
      </c>
      <c r="D2050" s="7" t="s">
        <v>4342</v>
      </c>
      <c r="E2050" s="8" t="s">
        <v>4343</v>
      </c>
      <c r="F2050" s="47" t="s">
        <v>448</v>
      </c>
      <c r="G2050" s="17">
        <v>13</v>
      </c>
      <c r="H2050" s="10">
        <f t="shared" si="205"/>
        <v>22644.09</v>
      </c>
      <c r="I2050" s="11">
        <v>294373.21000000002</v>
      </c>
      <c r="J2050" s="10">
        <f t="shared" si="209"/>
        <v>23756.83</v>
      </c>
      <c r="K2050" s="11">
        <f t="shared" si="210"/>
        <v>308838.78999999998</v>
      </c>
      <c r="L2050" s="34"/>
    </row>
    <row r="2051" spans="1:12" customFormat="1" ht="15.75" x14ac:dyDescent="0.25">
      <c r="A2051" s="18" t="s">
        <v>673</v>
      </c>
      <c r="B2051" s="261"/>
      <c r="C2051" s="261"/>
      <c r="D2051" s="261"/>
      <c r="E2051" s="19" t="s">
        <v>4344</v>
      </c>
      <c r="F2051" s="20"/>
      <c r="G2051" s="21"/>
      <c r="H2051" s="22"/>
      <c r="I2051" s="11"/>
      <c r="J2051" s="22"/>
      <c r="K2051" s="22"/>
      <c r="L2051" s="34"/>
    </row>
    <row r="2052" spans="1:12" customFormat="1" ht="31.5" x14ac:dyDescent="0.25">
      <c r="A2052" s="6" t="s">
        <v>677</v>
      </c>
      <c r="B2052" s="63" t="s">
        <v>4128</v>
      </c>
      <c r="C2052" s="7" t="s">
        <v>589</v>
      </c>
      <c r="D2052" s="7" t="s">
        <v>3771</v>
      </c>
      <c r="E2052" s="8" t="s">
        <v>3772</v>
      </c>
      <c r="F2052" s="47" t="s">
        <v>443</v>
      </c>
      <c r="G2052" s="15">
        <v>0.54</v>
      </c>
      <c r="H2052" s="10">
        <f t="shared" si="205"/>
        <v>114981.63</v>
      </c>
      <c r="I2052" s="11">
        <v>62090.080000000002</v>
      </c>
      <c r="J2052" s="10">
        <f t="shared" si="206"/>
        <v>120631.87</v>
      </c>
      <c r="K2052" s="11">
        <f t="shared" si="207"/>
        <v>65141.21</v>
      </c>
      <c r="L2052" s="34"/>
    </row>
    <row r="2053" spans="1:12" customFormat="1" ht="15.75" x14ac:dyDescent="0.25">
      <c r="A2053" s="6" t="s">
        <v>4115</v>
      </c>
      <c r="B2053" s="63" t="s">
        <v>4128</v>
      </c>
      <c r="C2053" s="7" t="s">
        <v>591</v>
      </c>
      <c r="D2053" s="7" t="s">
        <v>466</v>
      </c>
      <c r="E2053" s="8" t="s">
        <v>467</v>
      </c>
      <c r="F2053" s="47" t="s">
        <v>22</v>
      </c>
      <c r="G2053" s="14">
        <v>3.4239999999999999</v>
      </c>
      <c r="H2053" s="10">
        <f t="shared" si="205"/>
        <v>6628.96</v>
      </c>
      <c r="I2053" s="11">
        <v>22697.57</v>
      </c>
      <c r="J2053" s="10">
        <f t="shared" si="206"/>
        <v>6954.71</v>
      </c>
      <c r="K2053" s="11">
        <f t="shared" si="207"/>
        <v>23812.93</v>
      </c>
      <c r="L2053" s="34"/>
    </row>
    <row r="2054" spans="1:12" customFormat="1" ht="15.75" x14ac:dyDescent="0.25">
      <c r="A2054" s="6" t="s">
        <v>4117</v>
      </c>
      <c r="B2054" s="63" t="s">
        <v>4128</v>
      </c>
      <c r="C2054" s="7" t="s">
        <v>595</v>
      </c>
      <c r="D2054" s="7" t="s">
        <v>4345</v>
      </c>
      <c r="E2054" s="8" t="s">
        <v>4346</v>
      </c>
      <c r="F2054" s="47" t="s">
        <v>453</v>
      </c>
      <c r="G2054" s="15">
        <v>1.08</v>
      </c>
      <c r="H2054" s="10">
        <f t="shared" si="205"/>
        <v>9011.34</v>
      </c>
      <c r="I2054" s="11">
        <v>9732.25</v>
      </c>
      <c r="J2054" s="10">
        <f t="shared" si="206"/>
        <v>9454.16</v>
      </c>
      <c r="K2054" s="11">
        <f t="shared" si="207"/>
        <v>10210.49</v>
      </c>
      <c r="L2054" s="34"/>
    </row>
    <row r="2055" spans="1:12" customFormat="1" ht="15.75" x14ac:dyDescent="0.25">
      <c r="A2055" s="6" t="s">
        <v>4119</v>
      </c>
      <c r="B2055" s="63" t="s">
        <v>4128</v>
      </c>
      <c r="C2055" s="7" t="s">
        <v>599</v>
      </c>
      <c r="D2055" s="7" t="s">
        <v>4347</v>
      </c>
      <c r="E2055" s="8" t="s">
        <v>4348</v>
      </c>
      <c r="F2055" s="47" t="s">
        <v>1019</v>
      </c>
      <c r="G2055" s="17">
        <v>126</v>
      </c>
      <c r="H2055" s="10">
        <f t="shared" si="205"/>
        <v>254.4</v>
      </c>
      <c r="I2055" s="11">
        <v>32054.45</v>
      </c>
      <c r="J2055" s="10">
        <f t="shared" si="206"/>
        <v>266.89999999999998</v>
      </c>
      <c r="K2055" s="11">
        <f t="shared" si="207"/>
        <v>33629.4</v>
      </c>
      <c r="L2055" s="34"/>
    </row>
    <row r="2056" spans="1:12" customFormat="1" ht="15.75" x14ac:dyDescent="0.25">
      <c r="A2056" s="6" t="s">
        <v>4121</v>
      </c>
      <c r="B2056" s="63" t="s">
        <v>4128</v>
      </c>
      <c r="C2056" s="7" t="s">
        <v>2856</v>
      </c>
      <c r="D2056" s="7" t="s">
        <v>4349</v>
      </c>
      <c r="E2056" s="8" t="s">
        <v>4779</v>
      </c>
      <c r="F2056" s="47" t="s">
        <v>458</v>
      </c>
      <c r="G2056" s="17">
        <v>108</v>
      </c>
      <c r="H2056" s="10">
        <f t="shared" si="205"/>
        <v>340.1</v>
      </c>
      <c r="I2056" s="11">
        <v>36730.800000000003</v>
      </c>
      <c r="J2056" s="10">
        <f t="shared" si="206"/>
        <v>356.81</v>
      </c>
      <c r="K2056" s="11">
        <f t="shared" si="207"/>
        <v>38535.480000000003</v>
      </c>
      <c r="L2056" s="34"/>
    </row>
    <row r="2057" spans="1:12" customFormat="1" ht="15.75" x14ac:dyDescent="0.25">
      <c r="A2057" s="18" t="s">
        <v>681</v>
      </c>
      <c r="B2057" s="261"/>
      <c r="C2057" s="261"/>
      <c r="D2057" s="261"/>
      <c r="E2057" s="19" t="s">
        <v>4350</v>
      </c>
      <c r="F2057" s="20"/>
      <c r="G2057" s="21"/>
      <c r="H2057" s="22"/>
      <c r="I2057" s="11"/>
      <c r="J2057" s="22"/>
      <c r="K2057" s="22"/>
      <c r="L2057" s="34"/>
    </row>
    <row r="2058" spans="1:12" customFormat="1" ht="15.75" x14ac:dyDescent="0.25">
      <c r="A2058" s="4"/>
      <c r="B2058" s="64"/>
      <c r="C2058" s="5" t="s">
        <v>4351</v>
      </c>
      <c r="D2058" s="5"/>
      <c r="E2058" s="5"/>
      <c r="F2058" s="5"/>
      <c r="G2058" s="5"/>
      <c r="H2058" s="5"/>
      <c r="I2058" s="98"/>
      <c r="J2058" s="5"/>
      <c r="K2058" s="5"/>
      <c r="L2058" s="34"/>
    </row>
    <row r="2059" spans="1:12" customFormat="1" ht="31.5" x14ac:dyDescent="0.25">
      <c r="A2059" s="6" t="s">
        <v>683</v>
      </c>
      <c r="B2059" s="63" t="s">
        <v>4128</v>
      </c>
      <c r="C2059" s="7" t="s">
        <v>604</v>
      </c>
      <c r="D2059" s="7" t="s">
        <v>4352</v>
      </c>
      <c r="E2059" s="8" t="s">
        <v>4353</v>
      </c>
      <c r="F2059" s="47" t="s">
        <v>443</v>
      </c>
      <c r="G2059" s="15">
        <v>0.04</v>
      </c>
      <c r="H2059" s="10">
        <f t="shared" si="205"/>
        <v>520026.75</v>
      </c>
      <c r="I2059" s="11">
        <v>20801.07</v>
      </c>
      <c r="J2059" s="10">
        <f t="shared" si="206"/>
        <v>545581.07999999996</v>
      </c>
      <c r="K2059" s="11">
        <f t="shared" si="207"/>
        <v>21823.24</v>
      </c>
      <c r="L2059" s="34"/>
    </row>
    <row r="2060" spans="1:12" customFormat="1" ht="47.25" x14ac:dyDescent="0.25">
      <c r="A2060" s="6" t="s">
        <v>4354</v>
      </c>
      <c r="B2060" s="63" t="s">
        <v>4128</v>
      </c>
      <c r="C2060" s="7" t="s">
        <v>608</v>
      </c>
      <c r="D2060" s="7" t="s">
        <v>4355</v>
      </c>
      <c r="E2060" s="8" t="s">
        <v>4356</v>
      </c>
      <c r="F2060" s="47" t="s">
        <v>448</v>
      </c>
      <c r="G2060" s="17">
        <v>1</v>
      </c>
      <c r="H2060" s="10">
        <f t="shared" si="205"/>
        <v>2043.66</v>
      </c>
      <c r="I2060" s="11">
        <v>2043.66</v>
      </c>
      <c r="J2060" s="10">
        <f t="shared" si="206"/>
        <v>2144.09</v>
      </c>
      <c r="K2060" s="11">
        <f t="shared" si="207"/>
        <v>2144.09</v>
      </c>
      <c r="L2060" s="34"/>
    </row>
    <row r="2061" spans="1:12" customFormat="1" ht="63" x14ac:dyDescent="0.25">
      <c r="A2061" s="6" t="s">
        <v>4357</v>
      </c>
      <c r="B2061" s="63" t="s">
        <v>4128</v>
      </c>
      <c r="C2061" s="7" t="s">
        <v>610</v>
      </c>
      <c r="D2061" s="7" t="s">
        <v>4358</v>
      </c>
      <c r="E2061" s="8" t="s">
        <v>4359</v>
      </c>
      <c r="F2061" s="47" t="s">
        <v>448</v>
      </c>
      <c r="G2061" s="17">
        <v>2</v>
      </c>
      <c r="H2061" s="10">
        <f t="shared" si="205"/>
        <v>1803.41</v>
      </c>
      <c r="I2061" s="11">
        <v>3606.82</v>
      </c>
      <c r="J2061" s="10">
        <f t="shared" si="206"/>
        <v>1892.03</v>
      </c>
      <c r="K2061" s="11">
        <f t="shared" si="207"/>
        <v>3784.06</v>
      </c>
      <c r="L2061" s="34"/>
    </row>
    <row r="2062" spans="1:12" customFormat="1" ht="47.25" x14ac:dyDescent="0.25">
      <c r="A2062" s="6" t="s">
        <v>4360</v>
      </c>
      <c r="B2062" s="63" t="s">
        <v>4128</v>
      </c>
      <c r="C2062" s="7" t="s">
        <v>612</v>
      </c>
      <c r="D2062" s="7" t="s">
        <v>4361</v>
      </c>
      <c r="E2062" s="8" t="s">
        <v>4362</v>
      </c>
      <c r="F2062" s="47" t="s">
        <v>448</v>
      </c>
      <c r="G2062" s="17">
        <v>1</v>
      </c>
      <c r="H2062" s="10">
        <f t="shared" ref="H2062:H2071" si="211">ROUND(I2062/G2062,2)</f>
        <v>3979.48</v>
      </c>
      <c r="I2062" s="11">
        <v>3979.48</v>
      </c>
      <c r="J2062" s="10">
        <f t="shared" ref="J2062:J2071" si="212">ROUND(H2062*M$17*N$17*O$17,2)</f>
        <v>4175.03</v>
      </c>
      <c r="K2062" s="11">
        <f t="shared" ref="K2062:K2071" si="213">ROUND(J2062*G2062,2)</f>
        <v>4175.03</v>
      </c>
      <c r="L2062" s="34"/>
    </row>
    <row r="2063" spans="1:12" customFormat="1" ht="31.5" x14ac:dyDescent="0.25">
      <c r="A2063" s="6" t="s">
        <v>4363</v>
      </c>
      <c r="B2063" s="63" t="s">
        <v>4128</v>
      </c>
      <c r="C2063" s="7" t="s">
        <v>614</v>
      </c>
      <c r="D2063" s="7" t="s">
        <v>4364</v>
      </c>
      <c r="E2063" s="8" t="s">
        <v>4365</v>
      </c>
      <c r="F2063" s="47" t="s">
        <v>29</v>
      </c>
      <c r="G2063" s="9">
        <v>4.5240000000000002E-2</v>
      </c>
      <c r="H2063" s="10">
        <f t="shared" si="211"/>
        <v>85182.36</v>
      </c>
      <c r="I2063" s="11">
        <v>3853.65</v>
      </c>
      <c r="J2063" s="10">
        <f t="shared" si="212"/>
        <v>89368.26</v>
      </c>
      <c r="K2063" s="11">
        <f t="shared" si="213"/>
        <v>4043.02</v>
      </c>
      <c r="L2063" s="34"/>
    </row>
    <row r="2064" spans="1:12" customFormat="1" ht="15" customHeight="1" x14ac:dyDescent="0.25">
      <c r="A2064" s="4"/>
      <c r="B2064" s="64"/>
      <c r="C2064" s="265" t="s">
        <v>4366</v>
      </c>
      <c r="D2064" s="266"/>
      <c r="E2064" s="267"/>
      <c r="F2064" s="5"/>
      <c r="G2064" s="5"/>
      <c r="H2064" s="5"/>
      <c r="I2064" s="98"/>
      <c r="J2064" s="5"/>
      <c r="K2064" s="5"/>
      <c r="L2064" s="34"/>
    </row>
    <row r="2065" spans="1:12" customFormat="1" ht="31.5" x14ac:dyDescent="0.25">
      <c r="A2065" s="6" t="s">
        <v>4367</v>
      </c>
      <c r="B2065" s="63" t="s">
        <v>4128</v>
      </c>
      <c r="C2065" s="7" t="s">
        <v>618</v>
      </c>
      <c r="D2065" s="7" t="s">
        <v>4368</v>
      </c>
      <c r="E2065" s="8" t="s">
        <v>4369</v>
      </c>
      <c r="F2065" s="47" t="s">
        <v>3279</v>
      </c>
      <c r="G2065" s="14">
        <v>0.29299999999999998</v>
      </c>
      <c r="H2065" s="10">
        <f t="shared" si="211"/>
        <v>7450.85</v>
      </c>
      <c r="I2065" s="11">
        <v>2183.1</v>
      </c>
      <c r="J2065" s="10">
        <f t="shared" si="212"/>
        <v>7816.99</v>
      </c>
      <c r="K2065" s="11">
        <f t="shared" si="213"/>
        <v>2290.38</v>
      </c>
      <c r="L2065" s="34"/>
    </row>
    <row r="2066" spans="1:12" customFormat="1" ht="15.75" x14ac:dyDescent="0.25">
      <c r="A2066" s="6" t="s">
        <v>4370</v>
      </c>
      <c r="B2066" s="63" t="s">
        <v>4128</v>
      </c>
      <c r="C2066" s="7" t="s">
        <v>620</v>
      </c>
      <c r="D2066" s="7" t="s">
        <v>4371</v>
      </c>
      <c r="E2066" s="8" t="s">
        <v>4372</v>
      </c>
      <c r="F2066" s="47" t="s">
        <v>655</v>
      </c>
      <c r="G2066" s="16">
        <v>178.7</v>
      </c>
      <c r="H2066" s="10">
        <f t="shared" si="211"/>
        <v>136.93</v>
      </c>
      <c r="I2066" s="11">
        <v>24469.72</v>
      </c>
      <c r="J2066" s="10">
        <f t="shared" si="212"/>
        <v>143.66</v>
      </c>
      <c r="K2066" s="11">
        <f t="shared" si="213"/>
        <v>25672.04</v>
      </c>
      <c r="L2066" s="34"/>
    </row>
    <row r="2067" spans="1:12" customFormat="1" ht="47.25" x14ac:dyDescent="0.25">
      <c r="A2067" s="6" t="s">
        <v>4373</v>
      </c>
      <c r="B2067" s="63" t="s">
        <v>4128</v>
      </c>
      <c r="C2067" s="7" t="s">
        <v>623</v>
      </c>
      <c r="D2067" s="7" t="s">
        <v>4374</v>
      </c>
      <c r="E2067" s="8" t="s">
        <v>4375</v>
      </c>
      <c r="F2067" s="47" t="s">
        <v>308</v>
      </c>
      <c r="G2067" s="14">
        <v>3.5000000000000003E-2</v>
      </c>
      <c r="H2067" s="10">
        <f t="shared" si="211"/>
        <v>8773.7099999999991</v>
      </c>
      <c r="I2067" s="11">
        <v>307.08</v>
      </c>
      <c r="J2067" s="10">
        <f t="shared" si="212"/>
        <v>9204.85</v>
      </c>
      <c r="K2067" s="11">
        <f t="shared" si="213"/>
        <v>322.17</v>
      </c>
      <c r="L2067" s="34"/>
    </row>
    <row r="2068" spans="1:12" customFormat="1" ht="31.5" x14ac:dyDescent="0.25">
      <c r="A2068" s="6" t="s">
        <v>4376</v>
      </c>
      <c r="B2068" s="63" t="s">
        <v>4128</v>
      </c>
      <c r="C2068" s="7" t="s">
        <v>625</v>
      </c>
      <c r="D2068" s="7" t="s">
        <v>4377</v>
      </c>
      <c r="E2068" s="8" t="s">
        <v>4378</v>
      </c>
      <c r="F2068" s="47" t="s">
        <v>655</v>
      </c>
      <c r="G2068" s="14">
        <v>2.7250000000000001</v>
      </c>
      <c r="H2068" s="10">
        <f t="shared" si="211"/>
        <v>217.52</v>
      </c>
      <c r="I2068" s="11">
        <v>592.75</v>
      </c>
      <c r="J2068" s="10">
        <f t="shared" si="212"/>
        <v>228.21</v>
      </c>
      <c r="K2068" s="11">
        <f t="shared" si="213"/>
        <v>621.87</v>
      </c>
      <c r="L2068" s="34"/>
    </row>
    <row r="2069" spans="1:12" customFormat="1" ht="15.75" x14ac:dyDescent="0.25">
      <c r="A2069" s="18" t="s">
        <v>687</v>
      </c>
      <c r="B2069" s="261"/>
      <c r="C2069" s="261"/>
      <c r="D2069" s="261"/>
      <c r="E2069" s="19" t="s">
        <v>4379</v>
      </c>
      <c r="F2069" s="20"/>
      <c r="G2069" s="21"/>
      <c r="H2069" s="22"/>
      <c r="I2069" s="11"/>
      <c r="J2069" s="22"/>
      <c r="K2069" s="22"/>
      <c r="L2069" s="34"/>
    </row>
    <row r="2070" spans="1:12" customFormat="1" ht="15.75" x14ac:dyDescent="0.25">
      <c r="A2070" s="6" t="s">
        <v>2234</v>
      </c>
      <c r="B2070" s="63" t="s">
        <v>4128</v>
      </c>
      <c r="C2070" s="7" t="s">
        <v>632</v>
      </c>
      <c r="D2070" s="7" t="s">
        <v>4380</v>
      </c>
      <c r="E2070" s="8" t="s">
        <v>4782</v>
      </c>
      <c r="F2070" s="47" t="s">
        <v>448</v>
      </c>
      <c r="G2070" s="17">
        <v>1</v>
      </c>
      <c r="H2070" s="10">
        <f t="shared" si="211"/>
        <v>33896.83</v>
      </c>
      <c r="I2070" s="11">
        <v>33896.83</v>
      </c>
      <c r="J2070" s="10">
        <f t="shared" si="212"/>
        <v>35562.53</v>
      </c>
      <c r="K2070" s="11">
        <f t="shared" si="213"/>
        <v>35562.53</v>
      </c>
      <c r="L2070" s="34"/>
    </row>
    <row r="2071" spans="1:12" customFormat="1" ht="15.75" x14ac:dyDescent="0.25">
      <c r="A2071" s="6" t="s">
        <v>4381</v>
      </c>
      <c r="B2071" s="63" t="s">
        <v>4128</v>
      </c>
      <c r="C2071" s="7" t="s">
        <v>636</v>
      </c>
      <c r="D2071" s="7" t="s">
        <v>4382</v>
      </c>
      <c r="E2071" s="8" t="s">
        <v>4781</v>
      </c>
      <c r="F2071" s="47" t="s">
        <v>448</v>
      </c>
      <c r="G2071" s="17">
        <v>2</v>
      </c>
      <c r="H2071" s="10">
        <f t="shared" si="211"/>
        <v>11336.73</v>
      </c>
      <c r="I2071" s="11">
        <v>22673.46</v>
      </c>
      <c r="J2071" s="10">
        <f t="shared" si="212"/>
        <v>11893.82</v>
      </c>
      <c r="K2071" s="11">
        <f t="shared" si="213"/>
        <v>23787.64</v>
      </c>
      <c r="L2071" s="34"/>
    </row>
    <row r="2072" spans="1:12" s="49" customFormat="1" ht="18.75" x14ac:dyDescent="0.3">
      <c r="A2072" s="262" t="s">
        <v>4519</v>
      </c>
      <c r="B2072" s="263"/>
      <c r="C2072" s="263"/>
      <c r="D2072" s="263"/>
      <c r="E2072" s="264"/>
      <c r="F2072" s="58"/>
      <c r="G2072" s="58"/>
      <c r="H2072" s="58"/>
      <c r="I2072" s="108">
        <f>SUM(I2076:I2122)</f>
        <v>2632486.5399999991</v>
      </c>
      <c r="J2072" s="58"/>
      <c r="K2072" s="75">
        <f>SUM(K2076:K2122)</f>
        <v>2761607.600000001</v>
      </c>
      <c r="L2072" s="59"/>
    </row>
    <row r="2073" spans="1:12" s="49" customFormat="1" ht="18.75" x14ac:dyDescent="0.3">
      <c r="A2073" s="258" t="s">
        <v>4503</v>
      </c>
      <c r="B2073" s="259"/>
      <c r="C2073" s="259"/>
      <c r="D2073" s="259"/>
      <c r="E2073" s="260"/>
      <c r="F2073" s="50"/>
      <c r="G2073" s="51"/>
      <c r="H2073" s="52"/>
      <c r="I2073" s="102">
        <f>I2077+I2079+I2080+I2082+I2083+I2085+I2086</f>
        <v>21898.59</v>
      </c>
      <c r="J2073" s="53"/>
      <c r="K2073" s="55">
        <f>K2077+K2079+K2080+K2082+K2083+K2085+K2086</f>
        <v>22718.29</v>
      </c>
      <c r="L2073" s="55"/>
    </row>
    <row r="2074" spans="1:12" customFormat="1" ht="18.75" customHeight="1" x14ac:dyDescent="0.25">
      <c r="A2074" s="18" t="s">
        <v>691</v>
      </c>
      <c r="B2074" s="261"/>
      <c r="C2074" s="261"/>
      <c r="D2074" s="261"/>
      <c r="E2074" s="19" t="s">
        <v>4383</v>
      </c>
      <c r="F2074" s="20"/>
      <c r="G2074" s="21"/>
      <c r="H2074" s="22"/>
      <c r="I2074" s="11"/>
      <c r="J2074" s="22"/>
      <c r="K2074" s="22"/>
      <c r="L2074" s="34"/>
    </row>
    <row r="2075" spans="1:12" customFormat="1" ht="15" customHeight="1" x14ac:dyDescent="0.25">
      <c r="A2075" s="4"/>
      <c r="B2075" s="64"/>
      <c r="C2075" s="268" t="s">
        <v>4384</v>
      </c>
      <c r="D2075" s="268"/>
      <c r="E2075" s="268"/>
      <c r="F2075" s="5"/>
      <c r="G2075" s="5"/>
      <c r="H2075" s="5"/>
      <c r="I2075" s="98"/>
      <c r="J2075" s="5"/>
      <c r="K2075" s="5"/>
      <c r="L2075" s="34"/>
    </row>
    <row r="2076" spans="1:12" customFormat="1" ht="31.5" x14ac:dyDescent="0.25">
      <c r="A2076" s="6" t="s">
        <v>695</v>
      </c>
      <c r="B2076" s="63" t="s">
        <v>4385</v>
      </c>
      <c r="C2076" s="7" t="s">
        <v>11</v>
      </c>
      <c r="D2076" s="7" t="s">
        <v>2753</v>
      </c>
      <c r="E2076" s="8" t="s">
        <v>2754</v>
      </c>
      <c r="F2076" s="47" t="s">
        <v>448</v>
      </c>
      <c r="G2076" s="17">
        <v>1</v>
      </c>
      <c r="H2076" s="10">
        <f t="shared" ref="H2076:H2122" si="214">ROUND(I2076/G2076,2)</f>
        <v>3776.04</v>
      </c>
      <c r="I2076" s="11">
        <v>3776.04</v>
      </c>
      <c r="J2076" s="10">
        <f t="shared" ref="J2076:J2122" si="215">ROUND(H2076*M$17*N$17*O$17,2)</f>
        <v>3961.6</v>
      </c>
      <c r="K2076" s="11">
        <f t="shared" ref="K2076:K2122" si="216">ROUND(J2076*G2076,2)</f>
        <v>3961.6</v>
      </c>
      <c r="L2076" s="34"/>
    </row>
    <row r="2077" spans="1:12" s="74" customFormat="1" ht="31.5" x14ac:dyDescent="0.25">
      <c r="A2077" s="65" t="s">
        <v>699</v>
      </c>
      <c r="B2077" s="66" t="s">
        <v>4385</v>
      </c>
      <c r="C2077" s="67" t="s">
        <v>12</v>
      </c>
      <c r="D2077" s="67" t="s">
        <v>4386</v>
      </c>
      <c r="E2077" s="68" t="s">
        <v>4648</v>
      </c>
      <c r="F2077" s="69" t="s">
        <v>448</v>
      </c>
      <c r="G2077" s="70">
        <v>1</v>
      </c>
      <c r="H2077" s="71">
        <f t="shared" si="214"/>
        <v>14193.38</v>
      </c>
      <c r="I2077" s="11">
        <v>14193.38</v>
      </c>
      <c r="J2077" s="71">
        <f>ROUND(H2077*N$17*O$17,2)</f>
        <v>14728.83</v>
      </c>
      <c r="K2077" s="72">
        <f t="shared" si="216"/>
        <v>14728.83</v>
      </c>
      <c r="L2077" s="73"/>
    </row>
    <row r="2078" spans="1:12" customFormat="1" ht="31.5" x14ac:dyDescent="0.25">
      <c r="A2078" s="6" t="s">
        <v>4387</v>
      </c>
      <c r="B2078" s="63" t="s">
        <v>4385</v>
      </c>
      <c r="C2078" s="7" t="s">
        <v>629</v>
      </c>
      <c r="D2078" s="7" t="s">
        <v>4388</v>
      </c>
      <c r="E2078" s="8" t="s">
        <v>4389</v>
      </c>
      <c r="F2078" s="47" t="s">
        <v>448</v>
      </c>
      <c r="G2078" s="17">
        <v>5</v>
      </c>
      <c r="H2078" s="10">
        <f t="shared" si="214"/>
        <v>3151.26</v>
      </c>
      <c r="I2078" s="11">
        <v>15756.31</v>
      </c>
      <c r="J2078" s="10">
        <f t="shared" si="215"/>
        <v>3306.11</v>
      </c>
      <c r="K2078" s="11">
        <f t="shared" si="216"/>
        <v>16530.55</v>
      </c>
      <c r="L2078" s="34"/>
    </row>
    <row r="2079" spans="1:12" s="74" customFormat="1" ht="31.5" x14ac:dyDescent="0.25">
      <c r="A2079" s="65" t="s">
        <v>4390</v>
      </c>
      <c r="B2079" s="66" t="s">
        <v>4385</v>
      </c>
      <c r="C2079" s="67" t="s">
        <v>631</v>
      </c>
      <c r="D2079" s="67" t="s">
        <v>4391</v>
      </c>
      <c r="E2079" s="68" t="s">
        <v>4649</v>
      </c>
      <c r="F2079" s="69" t="s">
        <v>448</v>
      </c>
      <c r="G2079" s="70">
        <v>1</v>
      </c>
      <c r="H2079" s="71">
        <f t="shared" si="214"/>
        <v>144.88999999999999</v>
      </c>
      <c r="I2079" s="11">
        <v>144.88999999999999</v>
      </c>
      <c r="J2079" s="71">
        <f>ROUND(H2079*N$17*O$17,2)</f>
        <v>150.36000000000001</v>
      </c>
      <c r="K2079" s="72">
        <f t="shared" si="216"/>
        <v>150.36000000000001</v>
      </c>
      <c r="L2079" s="73"/>
    </row>
    <row r="2080" spans="1:12" s="74" customFormat="1" ht="31.5" x14ac:dyDescent="0.25">
      <c r="A2080" s="65" t="s">
        <v>4392</v>
      </c>
      <c r="B2080" s="66" t="s">
        <v>4385</v>
      </c>
      <c r="C2080" s="67" t="s">
        <v>635</v>
      </c>
      <c r="D2080" s="67" t="s">
        <v>2394</v>
      </c>
      <c r="E2080" s="68" t="s">
        <v>4573</v>
      </c>
      <c r="F2080" s="69" t="s">
        <v>448</v>
      </c>
      <c r="G2080" s="70">
        <v>4</v>
      </c>
      <c r="H2080" s="71">
        <f t="shared" si="214"/>
        <v>81.87</v>
      </c>
      <c r="I2080" s="11">
        <v>327.48</v>
      </c>
      <c r="J2080" s="71">
        <f>ROUND(H2080*N$17*O$17,2)</f>
        <v>84.96</v>
      </c>
      <c r="K2080" s="72">
        <f t="shared" si="216"/>
        <v>339.84</v>
      </c>
      <c r="L2080" s="73"/>
    </row>
    <row r="2081" spans="1:12" customFormat="1" ht="15.75" x14ac:dyDescent="0.25">
      <c r="A2081" s="6" t="s">
        <v>4393</v>
      </c>
      <c r="B2081" s="63" t="s">
        <v>4385</v>
      </c>
      <c r="C2081" s="7" t="s">
        <v>660</v>
      </c>
      <c r="D2081" s="7" t="s">
        <v>4394</v>
      </c>
      <c r="E2081" s="8" t="s">
        <v>4395</v>
      </c>
      <c r="F2081" s="47" t="s">
        <v>448</v>
      </c>
      <c r="G2081" s="17">
        <v>1</v>
      </c>
      <c r="H2081" s="10">
        <f t="shared" si="214"/>
        <v>9362.0300000000007</v>
      </c>
      <c r="I2081" s="11">
        <v>9362.0300000000007</v>
      </c>
      <c r="J2081" s="10">
        <f t="shared" si="215"/>
        <v>9822.08</v>
      </c>
      <c r="K2081" s="11">
        <f t="shared" si="216"/>
        <v>9822.08</v>
      </c>
      <c r="L2081" s="34"/>
    </row>
    <row r="2082" spans="1:12" s="74" customFormat="1" ht="15.75" x14ac:dyDescent="0.25">
      <c r="A2082" s="65" t="s">
        <v>4396</v>
      </c>
      <c r="B2082" s="66" t="s">
        <v>4385</v>
      </c>
      <c r="C2082" s="67" t="s">
        <v>663</v>
      </c>
      <c r="D2082" s="67" t="s">
        <v>4397</v>
      </c>
      <c r="E2082" s="68" t="s">
        <v>4650</v>
      </c>
      <c r="F2082" s="69" t="s">
        <v>1516</v>
      </c>
      <c r="G2082" s="76">
        <v>0.1</v>
      </c>
      <c r="H2082" s="71">
        <f t="shared" si="214"/>
        <v>821.2</v>
      </c>
      <c r="I2082" s="11">
        <v>82.12</v>
      </c>
      <c r="J2082" s="71">
        <f>ROUND(H2082*N$17*O$17,2)</f>
        <v>852.18</v>
      </c>
      <c r="K2082" s="72">
        <f t="shared" si="216"/>
        <v>85.22</v>
      </c>
      <c r="L2082" s="73"/>
    </row>
    <row r="2083" spans="1:12" s="74" customFormat="1" ht="31.5" x14ac:dyDescent="0.25">
      <c r="A2083" s="65" t="s">
        <v>4398</v>
      </c>
      <c r="B2083" s="66" t="s">
        <v>4385</v>
      </c>
      <c r="C2083" s="67" t="s">
        <v>14</v>
      </c>
      <c r="D2083" s="67" t="s">
        <v>2297</v>
      </c>
      <c r="E2083" s="68" t="s">
        <v>4651</v>
      </c>
      <c r="F2083" s="69" t="s">
        <v>448</v>
      </c>
      <c r="G2083" s="70">
        <v>1</v>
      </c>
      <c r="H2083" s="71">
        <f t="shared" si="214"/>
        <v>1614.97</v>
      </c>
      <c r="I2083" s="11">
        <v>1614.97</v>
      </c>
      <c r="J2083" s="71">
        <f>ROUND(H2083*N$17*O$17,2)</f>
        <v>1675.9</v>
      </c>
      <c r="K2083" s="72">
        <f t="shared" si="216"/>
        <v>1675.9</v>
      </c>
      <c r="L2083" s="73"/>
    </row>
    <row r="2084" spans="1:12" customFormat="1" ht="31.5" x14ac:dyDescent="0.25">
      <c r="A2084" s="6" t="s">
        <v>4399</v>
      </c>
      <c r="B2084" s="63" t="s">
        <v>4385</v>
      </c>
      <c r="C2084" s="7" t="s">
        <v>56</v>
      </c>
      <c r="D2084" s="7" t="s">
        <v>2339</v>
      </c>
      <c r="E2084" s="8" t="s">
        <v>2340</v>
      </c>
      <c r="F2084" s="47" t="s">
        <v>448</v>
      </c>
      <c r="G2084" s="17">
        <v>1</v>
      </c>
      <c r="H2084" s="10">
        <f t="shared" si="214"/>
        <v>390.26</v>
      </c>
      <c r="I2084" s="11">
        <v>390.26</v>
      </c>
      <c r="J2084" s="10">
        <f>ROUND(H2084*M$17*N$17*O$17,2)+10.19+6.45</f>
        <v>426.08</v>
      </c>
      <c r="K2084" s="11">
        <f t="shared" si="216"/>
        <v>426.08</v>
      </c>
      <c r="L2084" s="34"/>
    </row>
    <row r="2085" spans="1:12" s="74" customFormat="1" ht="31.5" x14ac:dyDescent="0.25">
      <c r="A2085" s="65" t="s">
        <v>4400</v>
      </c>
      <c r="B2085" s="66" t="s">
        <v>4385</v>
      </c>
      <c r="C2085" s="67" t="s">
        <v>60</v>
      </c>
      <c r="D2085" s="67" t="s">
        <v>4401</v>
      </c>
      <c r="E2085" s="68" t="s">
        <v>4652</v>
      </c>
      <c r="F2085" s="69" t="s">
        <v>448</v>
      </c>
      <c r="G2085" s="70">
        <v>1</v>
      </c>
      <c r="H2085" s="71">
        <f t="shared" si="214"/>
        <v>4736.41</v>
      </c>
      <c r="I2085" s="11">
        <v>4736.41</v>
      </c>
      <c r="J2085" s="71">
        <f>ROUND(H2085*N$17*O$17,2)</f>
        <v>4915.09</v>
      </c>
      <c r="K2085" s="72">
        <f t="shared" si="216"/>
        <v>4915.09</v>
      </c>
      <c r="L2085" s="73"/>
    </row>
    <row r="2086" spans="1:12" s="74" customFormat="1" ht="15.75" x14ac:dyDescent="0.25">
      <c r="A2086" s="65" t="s">
        <v>4402</v>
      </c>
      <c r="B2086" s="66" t="s">
        <v>4385</v>
      </c>
      <c r="C2086" s="67" t="s">
        <v>76</v>
      </c>
      <c r="D2086" s="67" t="s">
        <v>4403</v>
      </c>
      <c r="E2086" s="68" t="s">
        <v>4653</v>
      </c>
      <c r="F2086" s="69" t="s">
        <v>448</v>
      </c>
      <c r="G2086" s="70">
        <v>1</v>
      </c>
      <c r="H2086" s="71">
        <f t="shared" si="214"/>
        <v>799.34</v>
      </c>
      <c r="I2086" s="11">
        <v>799.34</v>
      </c>
      <c r="J2086" s="71">
        <f>ROUND(H2086*N$17*O$17,2)-6.45</f>
        <v>823.05</v>
      </c>
      <c r="K2086" s="72">
        <f t="shared" si="216"/>
        <v>823.05</v>
      </c>
      <c r="L2086" s="73"/>
    </row>
    <row r="2087" spans="1:12" customFormat="1" ht="31.5" x14ac:dyDescent="0.25">
      <c r="A2087" s="6" t="s">
        <v>4404</v>
      </c>
      <c r="B2087" s="63" t="s">
        <v>4385</v>
      </c>
      <c r="C2087" s="7" t="s">
        <v>102</v>
      </c>
      <c r="D2087" s="7" t="s">
        <v>4405</v>
      </c>
      <c r="E2087" s="8" t="s">
        <v>4406</v>
      </c>
      <c r="F2087" s="47" t="s">
        <v>443</v>
      </c>
      <c r="G2087" s="15">
        <v>0.13</v>
      </c>
      <c r="H2087" s="10">
        <f t="shared" si="214"/>
        <v>63359.77</v>
      </c>
      <c r="I2087" s="11">
        <v>8236.77</v>
      </c>
      <c r="J2087" s="10">
        <f t="shared" si="215"/>
        <v>66473.3</v>
      </c>
      <c r="K2087" s="11">
        <f t="shared" si="216"/>
        <v>8641.5300000000007</v>
      </c>
      <c r="L2087" s="34"/>
    </row>
    <row r="2088" spans="1:12" customFormat="1" ht="31.5" x14ac:dyDescent="0.25">
      <c r="A2088" s="6" t="s">
        <v>4407</v>
      </c>
      <c r="B2088" s="63" t="s">
        <v>4385</v>
      </c>
      <c r="C2088" s="7" t="s">
        <v>121</v>
      </c>
      <c r="D2088" s="7" t="s">
        <v>4408</v>
      </c>
      <c r="E2088" s="8" t="s">
        <v>4409</v>
      </c>
      <c r="F2088" s="47" t="s">
        <v>29</v>
      </c>
      <c r="G2088" s="14">
        <v>1.0660000000000001</v>
      </c>
      <c r="H2088" s="10">
        <f t="shared" si="214"/>
        <v>66704</v>
      </c>
      <c r="I2088" s="11">
        <v>71106.460000000006</v>
      </c>
      <c r="J2088" s="10">
        <f t="shared" si="215"/>
        <v>69981.86</v>
      </c>
      <c r="K2088" s="11">
        <f t="shared" si="216"/>
        <v>74600.66</v>
      </c>
      <c r="L2088" s="34"/>
    </row>
    <row r="2089" spans="1:12" customFormat="1" ht="15.75" x14ac:dyDescent="0.25">
      <c r="A2089" s="6" t="s">
        <v>4410</v>
      </c>
      <c r="B2089" s="63" t="s">
        <v>4385</v>
      </c>
      <c r="C2089" s="7" t="s">
        <v>123</v>
      </c>
      <c r="D2089" s="7" t="s">
        <v>4411</v>
      </c>
      <c r="E2089" s="8" t="s">
        <v>4412</v>
      </c>
      <c r="F2089" s="47" t="s">
        <v>29</v>
      </c>
      <c r="G2089" s="14">
        <v>1.0980000000000001</v>
      </c>
      <c r="H2089" s="10">
        <f t="shared" si="214"/>
        <v>188938.69</v>
      </c>
      <c r="I2089" s="11">
        <v>207454.68</v>
      </c>
      <c r="J2089" s="10">
        <f t="shared" si="215"/>
        <v>198223.21</v>
      </c>
      <c r="K2089" s="11">
        <f t="shared" si="216"/>
        <v>217649.08</v>
      </c>
      <c r="L2089" s="34"/>
    </row>
    <row r="2090" spans="1:12" customFormat="1" ht="31.5" x14ac:dyDescent="0.25">
      <c r="A2090" s="6" t="s">
        <v>4413</v>
      </c>
      <c r="B2090" s="63" t="s">
        <v>4385</v>
      </c>
      <c r="C2090" s="7" t="s">
        <v>125</v>
      </c>
      <c r="D2090" s="7" t="s">
        <v>4414</v>
      </c>
      <c r="E2090" s="8" t="s">
        <v>4415</v>
      </c>
      <c r="F2090" s="47" t="s">
        <v>29</v>
      </c>
      <c r="G2090" s="15">
        <v>6.63</v>
      </c>
      <c r="H2090" s="10">
        <f t="shared" si="214"/>
        <v>126821.25</v>
      </c>
      <c r="I2090" s="11">
        <v>840824.88</v>
      </c>
      <c r="J2090" s="10">
        <f t="shared" si="215"/>
        <v>133053.29999999999</v>
      </c>
      <c r="K2090" s="11">
        <f t="shared" si="216"/>
        <v>882143.38</v>
      </c>
      <c r="L2090" s="34"/>
    </row>
    <row r="2091" spans="1:12" customFormat="1" ht="15.75" x14ac:dyDescent="0.25">
      <c r="A2091" s="6" t="s">
        <v>4416</v>
      </c>
      <c r="B2091" s="63" t="s">
        <v>4385</v>
      </c>
      <c r="C2091" s="7" t="s">
        <v>140</v>
      </c>
      <c r="D2091" s="7" t="s">
        <v>4417</v>
      </c>
      <c r="E2091" s="8" t="s">
        <v>4418</v>
      </c>
      <c r="F2091" s="47" t="s">
        <v>448</v>
      </c>
      <c r="G2091" s="17">
        <v>15</v>
      </c>
      <c r="H2091" s="10">
        <f t="shared" si="214"/>
        <v>134.99</v>
      </c>
      <c r="I2091" s="11">
        <v>2024.85</v>
      </c>
      <c r="J2091" s="10">
        <f t="shared" si="215"/>
        <v>141.62</v>
      </c>
      <c r="K2091" s="11">
        <f t="shared" si="216"/>
        <v>2124.3000000000002</v>
      </c>
      <c r="L2091" s="34"/>
    </row>
    <row r="2092" spans="1:12" customFormat="1" ht="31.5" x14ac:dyDescent="0.25">
      <c r="A2092" s="6" t="s">
        <v>4419</v>
      </c>
      <c r="B2092" s="63" t="s">
        <v>4385</v>
      </c>
      <c r="C2092" s="7" t="s">
        <v>159</v>
      </c>
      <c r="D2092" s="7" t="s">
        <v>4420</v>
      </c>
      <c r="E2092" s="8" t="s">
        <v>4421</v>
      </c>
      <c r="F2092" s="47" t="s">
        <v>448</v>
      </c>
      <c r="G2092" s="17">
        <v>13</v>
      </c>
      <c r="H2092" s="10">
        <f t="shared" si="214"/>
        <v>6743.76</v>
      </c>
      <c r="I2092" s="11">
        <v>87668.93</v>
      </c>
      <c r="J2092" s="10">
        <f t="shared" si="215"/>
        <v>7075.15</v>
      </c>
      <c r="K2092" s="11">
        <f t="shared" si="216"/>
        <v>91976.95</v>
      </c>
      <c r="L2092" s="34"/>
    </row>
    <row r="2093" spans="1:12" customFormat="1" ht="47.25" x14ac:dyDescent="0.25">
      <c r="A2093" s="6" t="s">
        <v>4422</v>
      </c>
      <c r="B2093" s="63" t="s">
        <v>4385</v>
      </c>
      <c r="C2093" s="7" t="s">
        <v>161</v>
      </c>
      <c r="D2093" s="7" t="s">
        <v>4423</v>
      </c>
      <c r="E2093" s="8" t="s">
        <v>4424</v>
      </c>
      <c r="F2093" s="47" t="s">
        <v>448</v>
      </c>
      <c r="G2093" s="17">
        <v>13</v>
      </c>
      <c r="H2093" s="10">
        <f t="shared" si="214"/>
        <v>33503.69</v>
      </c>
      <c r="I2093" s="11">
        <v>435547.93</v>
      </c>
      <c r="J2093" s="10">
        <f t="shared" si="215"/>
        <v>35150.080000000002</v>
      </c>
      <c r="K2093" s="11">
        <f t="shared" si="216"/>
        <v>456951.03999999998</v>
      </c>
      <c r="L2093" s="34"/>
    </row>
    <row r="2094" spans="1:12" customFormat="1" ht="31.5" x14ac:dyDescent="0.25">
      <c r="A2094" s="6" t="s">
        <v>4425</v>
      </c>
      <c r="B2094" s="63" t="s">
        <v>4385</v>
      </c>
      <c r="C2094" s="7" t="s">
        <v>176</v>
      </c>
      <c r="D2094" s="7" t="s">
        <v>4426</v>
      </c>
      <c r="E2094" s="8" t="s">
        <v>4427</v>
      </c>
      <c r="F2094" s="47" t="s">
        <v>448</v>
      </c>
      <c r="G2094" s="17">
        <v>2</v>
      </c>
      <c r="H2094" s="10">
        <f t="shared" si="214"/>
        <v>8460.34</v>
      </c>
      <c r="I2094" s="11">
        <v>16920.669999999998</v>
      </c>
      <c r="J2094" s="10">
        <f t="shared" si="215"/>
        <v>8876.08</v>
      </c>
      <c r="K2094" s="11">
        <f t="shared" si="216"/>
        <v>17752.16</v>
      </c>
      <c r="L2094" s="34"/>
    </row>
    <row r="2095" spans="1:12" customFormat="1" ht="47.25" x14ac:dyDescent="0.25">
      <c r="A2095" s="6" t="s">
        <v>4428</v>
      </c>
      <c r="B2095" s="63" t="s">
        <v>4385</v>
      </c>
      <c r="C2095" s="7" t="s">
        <v>178</v>
      </c>
      <c r="D2095" s="7" t="s">
        <v>4429</v>
      </c>
      <c r="E2095" s="8" t="s">
        <v>4430</v>
      </c>
      <c r="F2095" s="47" t="s">
        <v>448</v>
      </c>
      <c r="G2095" s="17">
        <v>2</v>
      </c>
      <c r="H2095" s="10">
        <f t="shared" si="214"/>
        <v>20719.97</v>
      </c>
      <c r="I2095" s="11">
        <v>41439.94</v>
      </c>
      <c r="J2095" s="10">
        <f t="shared" si="215"/>
        <v>21738.16</v>
      </c>
      <c r="K2095" s="11">
        <f t="shared" si="216"/>
        <v>43476.32</v>
      </c>
      <c r="L2095" s="34"/>
    </row>
    <row r="2096" spans="1:12" customFormat="1" ht="15" customHeight="1" x14ac:dyDescent="0.25">
      <c r="A2096" s="4"/>
      <c r="B2096" s="64"/>
      <c r="C2096" s="268" t="s">
        <v>4431</v>
      </c>
      <c r="D2096" s="268"/>
      <c r="E2096" s="268"/>
      <c r="F2096" s="5"/>
      <c r="G2096" s="5"/>
      <c r="H2096" s="5"/>
      <c r="I2096" s="98"/>
      <c r="J2096" s="5"/>
      <c r="K2096" s="5"/>
      <c r="L2096" s="34"/>
    </row>
    <row r="2097" spans="1:12" customFormat="1" ht="31.5" x14ac:dyDescent="0.25">
      <c r="A2097" s="6" t="s">
        <v>4432</v>
      </c>
      <c r="B2097" s="63" t="s">
        <v>4385</v>
      </c>
      <c r="C2097" s="7" t="s">
        <v>191</v>
      </c>
      <c r="D2097" s="7" t="s">
        <v>4433</v>
      </c>
      <c r="E2097" s="8" t="s">
        <v>4434</v>
      </c>
      <c r="F2097" s="47" t="s">
        <v>448</v>
      </c>
      <c r="G2097" s="17">
        <v>28</v>
      </c>
      <c r="H2097" s="10">
        <f t="shared" si="214"/>
        <v>2545.0700000000002</v>
      </c>
      <c r="I2097" s="11">
        <v>71261.88</v>
      </c>
      <c r="J2097" s="10">
        <f t="shared" si="215"/>
        <v>2670.14</v>
      </c>
      <c r="K2097" s="11">
        <f t="shared" si="216"/>
        <v>74763.92</v>
      </c>
      <c r="L2097" s="34"/>
    </row>
    <row r="2098" spans="1:12" customFormat="1" ht="31.5" x14ac:dyDescent="0.25">
      <c r="A2098" s="6" t="s">
        <v>4435</v>
      </c>
      <c r="B2098" s="63" t="s">
        <v>4385</v>
      </c>
      <c r="C2098" s="7" t="s">
        <v>193</v>
      </c>
      <c r="D2098" s="7" t="s">
        <v>4436</v>
      </c>
      <c r="E2098" s="8" t="s">
        <v>4437</v>
      </c>
      <c r="F2098" s="47" t="s">
        <v>448</v>
      </c>
      <c r="G2098" s="17">
        <v>17</v>
      </c>
      <c r="H2098" s="10">
        <f t="shared" si="214"/>
        <v>5466.01</v>
      </c>
      <c r="I2098" s="11">
        <v>92922.16</v>
      </c>
      <c r="J2098" s="10">
        <f t="shared" si="215"/>
        <v>5734.61</v>
      </c>
      <c r="K2098" s="11">
        <f t="shared" si="216"/>
        <v>97488.37</v>
      </c>
      <c r="L2098" s="34"/>
    </row>
    <row r="2099" spans="1:12" customFormat="1" ht="63" x14ac:dyDescent="0.25">
      <c r="A2099" s="6" t="s">
        <v>4438</v>
      </c>
      <c r="B2099" s="63" t="s">
        <v>4385</v>
      </c>
      <c r="C2099" s="7" t="s">
        <v>195</v>
      </c>
      <c r="D2099" s="7" t="s">
        <v>4439</v>
      </c>
      <c r="E2099" s="8" t="s">
        <v>4440</v>
      </c>
      <c r="F2099" s="47" t="s">
        <v>448</v>
      </c>
      <c r="G2099" s="17">
        <v>11</v>
      </c>
      <c r="H2099" s="10">
        <f t="shared" si="214"/>
        <v>7271.25</v>
      </c>
      <c r="I2099" s="11">
        <v>79983.759999999995</v>
      </c>
      <c r="J2099" s="10">
        <f t="shared" si="215"/>
        <v>7628.56</v>
      </c>
      <c r="K2099" s="11">
        <f t="shared" si="216"/>
        <v>83914.16</v>
      </c>
      <c r="L2099" s="34"/>
    </row>
    <row r="2100" spans="1:12" customFormat="1" ht="15" customHeight="1" x14ac:dyDescent="0.25">
      <c r="A2100" s="4"/>
      <c r="B2100" s="64"/>
      <c r="C2100" s="268" t="s">
        <v>4441</v>
      </c>
      <c r="D2100" s="268"/>
      <c r="E2100" s="268"/>
      <c r="F2100" s="5"/>
      <c r="G2100" s="5"/>
      <c r="H2100" s="5"/>
      <c r="I2100" s="98"/>
      <c r="J2100" s="5"/>
      <c r="K2100" s="5"/>
      <c r="L2100" s="34"/>
    </row>
    <row r="2101" spans="1:12" customFormat="1" ht="31.5" x14ac:dyDescent="0.25">
      <c r="A2101" s="6" t="s">
        <v>4442</v>
      </c>
      <c r="B2101" s="63" t="s">
        <v>4385</v>
      </c>
      <c r="C2101" s="7" t="s">
        <v>206</v>
      </c>
      <c r="D2101" s="7" t="s">
        <v>4443</v>
      </c>
      <c r="E2101" s="8" t="s">
        <v>4444</v>
      </c>
      <c r="F2101" s="47" t="s">
        <v>448</v>
      </c>
      <c r="G2101" s="17">
        <v>3</v>
      </c>
      <c r="H2101" s="10">
        <f t="shared" si="214"/>
        <v>11398.25</v>
      </c>
      <c r="I2101" s="11">
        <v>34194.76</v>
      </c>
      <c r="J2101" s="10">
        <f t="shared" si="215"/>
        <v>11958.36</v>
      </c>
      <c r="K2101" s="11">
        <f t="shared" si="216"/>
        <v>35875.08</v>
      </c>
      <c r="L2101" s="34"/>
    </row>
    <row r="2102" spans="1:12" customFormat="1" ht="31.5" x14ac:dyDescent="0.25">
      <c r="A2102" s="6" t="s">
        <v>4445</v>
      </c>
      <c r="B2102" s="63" t="s">
        <v>4385</v>
      </c>
      <c r="C2102" s="7" t="s">
        <v>211</v>
      </c>
      <c r="D2102" s="7" t="s">
        <v>3320</v>
      </c>
      <c r="E2102" s="8" t="s">
        <v>3321</v>
      </c>
      <c r="F2102" s="47" t="s">
        <v>453</v>
      </c>
      <c r="G2102" s="15">
        <v>0.11</v>
      </c>
      <c r="H2102" s="10">
        <f t="shared" si="214"/>
        <v>24937.82</v>
      </c>
      <c r="I2102" s="11">
        <v>2743.16</v>
      </c>
      <c r="J2102" s="10">
        <f t="shared" si="215"/>
        <v>26163.27</v>
      </c>
      <c r="K2102" s="11">
        <f t="shared" si="216"/>
        <v>2877.96</v>
      </c>
      <c r="L2102" s="34"/>
    </row>
    <row r="2103" spans="1:12" customFormat="1" ht="31.5" x14ac:dyDescent="0.25">
      <c r="A2103" s="6" t="s">
        <v>4446</v>
      </c>
      <c r="B2103" s="63" t="s">
        <v>4385</v>
      </c>
      <c r="C2103" s="7" t="s">
        <v>212</v>
      </c>
      <c r="D2103" s="7" t="s">
        <v>44</v>
      </c>
      <c r="E2103" s="8" t="s">
        <v>45</v>
      </c>
      <c r="F2103" s="47" t="s">
        <v>29</v>
      </c>
      <c r="G2103" s="9">
        <v>1.738E-2</v>
      </c>
      <c r="H2103" s="10">
        <f t="shared" si="214"/>
        <v>49568.47</v>
      </c>
      <c r="I2103" s="11">
        <v>861.5</v>
      </c>
      <c r="J2103" s="10">
        <f t="shared" si="215"/>
        <v>52004.28</v>
      </c>
      <c r="K2103" s="11">
        <f t="shared" si="216"/>
        <v>903.83</v>
      </c>
      <c r="L2103" s="34"/>
    </row>
    <row r="2104" spans="1:12" customFormat="1" ht="31.5" x14ac:dyDescent="0.25">
      <c r="A2104" s="6" t="s">
        <v>4447</v>
      </c>
      <c r="B2104" s="63" t="s">
        <v>4385</v>
      </c>
      <c r="C2104" s="7" t="s">
        <v>216</v>
      </c>
      <c r="D2104" s="7" t="s">
        <v>3316</v>
      </c>
      <c r="E2104" s="8" t="s">
        <v>3317</v>
      </c>
      <c r="F2104" s="47" t="s">
        <v>1516</v>
      </c>
      <c r="G2104" s="16">
        <v>0.3</v>
      </c>
      <c r="H2104" s="10">
        <f t="shared" si="214"/>
        <v>12162.53</v>
      </c>
      <c r="I2104" s="11">
        <v>3648.76</v>
      </c>
      <c r="J2104" s="10">
        <f t="shared" si="215"/>
        <v>12760.2</v>
      </c>
      <c r="K2104" s="11">
        <f t="shared" si="216"/>
        <v>3828.06</v>
      </c>
      <c r="L2104" s="34"/>
    </row>
    <row r="2105" spans="1:12" customFormat="1" ht="31.5" x14ac:dyDescent="0.25">
      <c r="A2105" s="6" t="s">
        <v>4448</v>
      </c>
      <c r="B2105" s="63" t="s">
        <v>4385</v>
      </c>
      <c r="C2105" s="7" t="s">
        <v>217</v>
      </c>
      <c r="D2105" s="7" t="s">
        <v>44</v>
      </c>
      <c r="E2105" s="8" t="s">
        <v>45</v>
      </c>
      <c r="F2105" s="47" t="s">
        <v>29</v>
      </c>
      <c r="G2105" s="9">
        <v>1.422E-2</v>
      </c>
      <c r="H2105" s="10">
        <f t="shared" si="214"/>
        <v>49571.73</v>
      </c>
      <c r="I2105" s="11">
        <v>704.91</v>
      </c>
      <c r="J2105" s="10">
        <f t="shared" si="215"/>
        <v>52007.71</v>
      </c>
      <c r="K2105" s="11">
        <f t="shared" si="216"/>
        <v>739.55</v>
      </c>
      <c r="L2105" s="34"/>
    </row>
    <row r="2106" spans="1:12" customFormat="1" ht="15" customHeight="1" x14ac:dyDescent="0.25">
      <c r="A2106" s="4"/>
      <c r="B2106" s="64"/>
      <c r="C2106" s="268" t="s">
        <v>4449</v>
      </c>
      <c r="D2106" s="268"/>
      <c r="E2106" s="268"/>
      <c r="F2106" s="5"/>
      <c r="G2106" s="5"/>
      <c r="H2106" s="5"/>
      <c r="I2106" s="98"/>
      <c r="J2106" s="5"/>
      <c r="K2106" s="5"/>
      <c r="L2106" s="34"/>
    </row>
    <row r="2107" spans="1:12" customFormat="1" ht="31.5" x14ac:dyDescent="0.25">
      <c r="A2107" s="6" t="s">
        <v>4450</v>
      </c>
      <c r="B2107" s="63" t="s">
        <v>4385</v>
      </c>
      <c r="C2107" s="7" t="s">
        <v>221</v>
      </c>
      <c r="D2107" s="7" t="s">
        <v>3247</v>
      </c>
      <c r="E2107" s="8" t="s">
        <v>3248</v>
      </c>
      <c r="F2107" s="47" t="s">
        <v>17</v>
      </c>
      <c r="G2107" s="14">
        <v>0.63900000000000001</v>
      </c>
      <c r="H2107" s="10">
        <f t="shared" si="214"/>
        <v>162791.5</v>
      </c>
      <c r="I2107" s="11">
        <v>104023.77</v>
      </c>
      <c r="J2107" s="10">
        <f t="shared" si="215"/>
        <v>170791.14</v>
      </c>
      <c r="K2107" s="11">
        <f t="shared" si="216"/>
        <v>109135.54</v>
      </c>
      <c r="L2107" s="34"/>
    </row>
    <row r="2108" spans="1:12" customFormat="1" ht="47.25" x14ac:dyDescent="0.25">
      <c r="A2108" s="6" t="s">
        <v>4451</v>
      </c>
      <c r="B2108" s="63" t="s">
        <v>4385</v>
      </c>
      <c r="C2108" s="7" t="s">
        <v>232</v>
      </c>
      <c r="D2108" s="7" t="s">
        <v>4452</v>
      </c>
      <c r="E2108" s="8" t="s">
        <v>4453</v>
      </c>
      <c r="F2108" s="47" t="s">
        <v>1426</v>
      </c>
      <c r="G2108" s="16">
        <v>35.700000000000003</v>
      </c>
      <c r="H2108" s="10">
        <f t="shared" si="214"/>
        <v>38.53</v>
      </c>
      <c r="I2108" s="11">
        <v>1375.61</v>
      </c>
      <c r="J2108" s="10">
        <f t="shared" si="215"/>
        <v>40.42</v>
      </c>
      <c r="K2108" s="11">
        <f t="shared" si="216"/>
        <v>1442.99</v>
      </c>
      <c r="L2108" s="34"/>
    </row>
    <row r="2109" spans="1:12" customFormat="1" ht="31.5" x14ac:dyDescent="0.25">
      <c r="A2109" s="6" t="s">
        <v>4454</v>
      </c>
      <c r="B2109" s="63" t="s">
        <v>4385</v>
      </c>
      <c r="C2109" s="7" t="s">
        <v>247</v>
      </c>
      <c r="D2109" s="7" t="s">
        <v>4455</v>
      </c>
      <c r="E2109" s="8" t="s">
        <v>4456</v>
      </c>
      <c r="F2109" s="47" t="s">
        <v>17</v>
      </c>
      <c r="G2109" s="14">
        <v>0.42599999999999999</v>
      </c>
      <c r="H2109" s="10">
        <f t="shared" si="214"/>
        <v>82307.539999999994</v>
      </c>
      <c r="I2109" s="11">
        <v>35063.01</v>
      </c>
      <c r="J2109" s="10">
        <f t="shared" si="215"/>
        <v>86352.17</v>
      </c>
      <c r="K2109" s="11">
        <f t="shared" si="216"/>
        <v>36786.019999999997</v>
      </c>
      <c r="L2109" s="34"/>
    </row>
    <row r="2110" spans="1:12" customFormat="1" ht="31.5" x14ac:dyDescent="0.25">
      <c r="A2110" s="6" t="s">
        <v>4457</v>
      </c>
      <c r="B2110" s="63" t="s">
        <v>4385</v>
      </c>
      <c r="C2110" s="7" t="s">
        <v>258</v>
      </c>
      <c r="D2110" s="7" t="s">
        <v>3357</v>
      </c>
      <c r="E2110" s="8" t="s">
        <v>3617</v>
      </c>
      <c r="F2110" s="47" t="s">
        <v>17</v>
      </c>
      <c r="G2110" s="12">
        <v>2.2755999999999998</v>
      </c>
      <c r="H2110" s="10">
        <f t="shared" si="214"/>
        <v>18639.53</v>
      </c>
      <c r="I2110" s="11">
        <v>42416.12</v>
      </c>
      <c r="J2110" s="10">
        <f t="shared" si="215"/>
        <v>19555.48</v>
      </c>
      <c r="K2110" s="11">
        <f t="shared" si="216"/>
        <v>44500.45</v>
      </c>
      <c r="L2110" s="34"/>
    </row>
    <row r="2111" spans="1:12" customFormat="1" ht="47.25" x14ac:dyDescent="0.25">
      <c r="A2111" s="6" t="s">
        <v>4458</v>
      </c>
      <c r="B2111" s="63" t="s">
        <v>4385</v>
      </c>
      <c r="C2111" s="7" t="s">
        <v>269</v>
      </c>
      <c r="D2111" s="7" t="s">
        <v>1424</v>
      </c>
      <c r="E2111" s="8" t="s">
        <v>1425</v>
      </c>
      <c r="F2111" s="47" t="s">
        <v>1426</v>
      </c>
      <c r="G2111" s="16">
        <v>35.700000000000003</v>
      </c>
      <c r="H2111" s="10">
        <f t="shared" si="214"/>
        <v>1202.3599999999999</v>
      </c>
      <c r="I2111" s="11">
        <v>42924.34</v>
      </c>
      <c r="J2111" s="10">
        <f t="shared" si="215"/>
        <v>1261.44</v>
      </c>
      <c r="K2111" s="11">
        <f t="shared" si="216"/>
        <v>45033.41</v>
      </c>
      <c r="L2111" s="34"/>
    </row>
    <row r="2112" spans="1:12" customFormat="1" ht="31.5" x14ac:dyDescent="0.25">
      <c r="A2112" s="6" t="s">
        <v>4459</v>
      </c>
      <c r="B2112" s="63" t="s">
        <v>4385</v>
      </c>
      <c r="C2112" s="7" t="s">
        <v>282</v>
      </c>
      <c r="D2112" s="7" t="s">
        <v>3254</v>
      </c>
      <c r="E2112" s="8" t="s">
        <v>3255</v>
      </c>
      <c r="F2112" s="47" t="s">
        <v>1426</v>
      </c>
      <c r="G2112" s="16">
        <v>35.700000000000003</v>
      </c>
      <c r="H2112" s="10">
        <f t="shared" si="214"/>
        <v>51.7</v>
      </c>
      <c r="I2112" s="11">
        <v>1845.55</v>
      </c>
      <c r="J2112" s="10">
        <f t="shared" si="215"/>
        <v>54.24</v>
      </c>
      <c r="K2112" s="11">
        <f t="shared" si="216"/>
        <v>1936.37</v>
      </c>
      <c r="L2112" s="34"/>
    </row>
    <row r="2113" spans="1:12" customFormat="1" ht="15.75" x14ac:dyDescent="0.25">
      <c r="A2113" s="6" t="s">
        <v>4460</v>
      </c>
      <c r="B2113" s="63" t="s">
        <v>4385</v>
      </c>
      <c r="C2113" s="7" t="s">
        <v>301</v>
      </c>
      <c r="D2113" s="7" t="s">
        <v>3257</v>
      </c>
      <c r="E2113" s="8" t="s">
        <v>3258</v>
      </c>
      <c r="F2113" s="47" t="s">
        <v>453</v>
      </c>
      <c r="G2113" s="15">
        <v>3.63</v>
      </c>
      <c r="H2113" s="10">
        <f t="shared" si="214"/>
        <v>14328.29</v>
      </c>
      <c r="I2113" s="11">
        <v>52011.7</v>
      </c>
      <c r="J2113" s="10">
        <f t="shared" si="215"/>
        <v>15032.39</v>
      </c>
      <c r="K2113" s="11">
        <f t="shared" si="216"/>
        <v>54567.58</v>
      </c>
      <c r="L2113" s="34"/>
    </row>
    <row r="2114" spans="1:12" customFormat="1" ht="15.75" x14ac:dyDescent="0.25">
      <c r="A2114" s="6" t="s">
        <v>4461</v>
      </c>
      <c r="B2114" s="63" t="s">
        <v>4385</v>
      </c>
      <c r="C2114" s="7" t="s">
        <v>302</v>
      </c>
      <c r="D2114" s="7" t="s">
        <v>791</v>
      </c>
      <c r="E2114" s="8" t="s">
        <v>792</v>
      </c>
      <c r="F2114" s="47" t="s">
        <v>22</v>
      </c>
      <c r="G2114" s="17">
        <v>21</v>
      </c>
      <c r="H2114" s="10">
        <f t="shared" si="214"/>
        <v>1469.39</v>
      </c>
      <c r="I2114" s="11">
        <v>30857.16</v>
      </c>
      <c r="J2114" s="10">
        <f t="shared" si="215"/>
        <v>1541.6</v>
      </c>
      <c r="K2114" s="11">
        <f t="shared" si="216"/>
        <v>32373.599999999999</v>
      </c>
      <c r="L2114" s="34"/>
    </row>
    <row r="2115" spans="1:12" customFormat="1" ht="31.5" x14ac:dyDescent="0.25">
      <c r="A2115" s="6" t="s">
        <v>4462</v>
      </c>
      <c r="B2115" s="63" t="s">
        <v>4385</v>
      </c>
      <c r="C2115" s="7" t="s">
        <v>305</v>
      </c>
      <c r="D2115" s="7" t="s">
        <v>3284</v>
      </c>
      <c r="E2115" s="8" t="s">
        <v>3285</v>
      </c>
      <c r="F2115" s="47" t="s">
        <v>3279</v>
      </c>
      <c r="G2115" s="14">
        <v>0.43099999999999999</v>
      </c>
      <c r="H2115" s="10">
        <f t="shared" si="214"/>
        <v>397067.73</v>
      </c>
      <c r="I2115" s="11">
        <v>171136.19</v>
      </c>
      <c r="J2115" s="10">
        <f t="shared" si="215"/>
        <v>416579.8</v>
      </c>
      <c r="K2115" s="11">
        <f t="shared" si="216"/>
        <v>179545.89</v>
      </c>
      <c r="L2115" s="34"/>
    </row>
    <row r="2116" spans="1:12" customFormat="1" ht="31.5" x14ac:dyDescent="0.25">
      <c r="A2116" s="6" t="s">
        <v>4463</v>
      </c>
      <c r="B2116" s="63" t="s">
        <v>4385</v>
      </c>
      <c r="C2116" s="7" t="s">
        <v>309</v>
      </c>
      <c r="D2116" s="7" t="s">
        <v>3329</v>
      </c>
      <c r="E2116" s="8" t="s">
        <v>3330</v>
      </c>
      <c r="F2116" s="47" t="s">
        <v>458</v>
      </c>
      <c r="G2116" s="17">
        <v>-431</v>
      </c>
      <c r="H2116" s="10">
        <f t="shared" si="214"/>
        <v>254.01</v>
      </c>
      <c r="I2116" s="11">
        <v>-109477.1</v>
      </c>
      <c r="J2116" s="10">
        <f t="shared" si="215"/>
        <v>266.49</v>
      </c>
      <c r="K2116" s="11">
        <f t="shared" si="216"/>
        <v>-114857.19</v>
      </c>
      <c r="L2116" s="34"/>
    </row>
    <row r="2117" spans="1:12" customFormat="1" ht="31.5" x14ac:dyDescent="0.25">
      <c r="A2117" s="6" t="s">
        <v>4464</v>
      </c>
      <c r="B2117" s="63" t="s">
        <v>4385</v>
      </c>
      <c r="C2117" s="7" t="s">
        <v>312</v>
      </c>
      <c r="D2117" s="7" t="s">
        <v>4465</v>
      </c>
      <c r="E2117" s="8" t="s">
        <v>4466</v>
      </c>
      <c r="F2117" s="47" t="s">
        <v>1601</v>
      </c>
      <c r="G2117" s="16">
        <v>43.1</v>
      </c>
      <c r="H2117" s="10">
        <f t="shared" si="214"/>
        <v>2059.6799999999998</v>
      </c>
      <c r="I2117" s="11">
        <v>88772.17</v>
      </c>
      <c r="J2117" s="10">
        <f t="shared" si="215"/>
        <v>2160.89</v>
      </c>
      <c r="K2117" s="11">
        <f t="shared" si="216"/>
        <v>93134.36</v>
      </c>
      <c r="L2117" s="34"/>
    </row>
    <row r="2118" spans="1:12" customFormat="1" ht="31.5" x14ac:dyDescent="0.25">
      <c r="A2118" s="6" t="s">
        <v>4467</v>
      </c>
      <c r="B2118" s="63" t="s">
        <v>4385</v>
      </c>
      <c r="C2118" s="7" t="s">
        <v>324</v>
      </c>
      <c r="D2118" s="7" t="s">
        <v>2020</v>
      </c>
      <c r="E2118" s="8" t="s">
        <v>2021</v>
      </c>
      <c r="F2118" s="47" t="s">
        <v>453</v>
      </c>
      <c r="G2118" s="16">
        <v>2.2000000000000002</v>
      </c>
      <c r="H2118" s="10">
        <f t="shared" si="214"/>
        <v>19750.62</v>
      </c>
      <c r="I2118" s="11">
        <v>43451.37</v>
      </c>
      <c r="J2118" s="10">
        <f t="shared" si="215"/>
        <v>20721.169999999998</v>
      </c>
      <c r="K2118" s="11">
        <f t="shared" si="216"/>
        <v>45586.57</v>
      </c>
      <c r="L2118" s="34"/>
    </row>
    <row r="2119" spans="1:12" customFormat="1" ht="63" x14ac:dyDescent="0.25">
      <c r="A2119" s="6" t="s">
        <v>4468</v>
      </c>
      <c r="B2119" s="63" t="s">
        <v>4385</v>
      </c>
      <c r="C2119" s="7" t="s">
        <v>343</v>
      </c>
      <c r="D2119" s="7" t="s">
        <v>2437</v>
      </c>
      <c r="E2119" s="8" t="s">
        <v>2438</v>
      </c>
      <c r="F2119" s="47" t="s">
        <v>453</v>
      </c>
      <c r="G2119" s="15">
        <v>4.3099999999999996</v>
      </c>
      <c r="H2119" s="10">
        <f t="shared" si="214"/>
        <v>6454.45</v>
      </c>
      <c r="I2119" s="11">
        <v>27818.67</v>
      </c>
      <c r="J2119" s="10">
        <f t="shared" si="215"/>
        <v>6771.62</v>
      </c>
      <c r="K2119" s="11">
        <f t="shared" si="216"/>
        <v>29185.68</v>
      </c>
      <c r="L2119" s="34"/>
    </row>
    <row r="2120" spans="1:12" customFormat="1" ht="63" x14ac:dyDescent="0.25">
      <c r="A2120" s="6" t="s">
        <v>4469</v>
      </c>
      <c r="B2120" s="63" t="s">
        <v>4385</v>
      </c>
      <c r="C2120" s="7" t="s">
        <v>345</v>
      </c>
      <c r="D2120" s="7" t="s">
        <v>4470</v>
      </c>
      <c r="E2120" s="8" t="s">
        <v>4471</v>
      </c>
      <c r="F2120" s="47" t="s">
        <v>2434</v>
      </c>
      <c r="G2120" s="9">
        <v>0.43962000000000001</v>
      </c>
      <c r="H2120" s="10">
        <f t="shared" si="214"/>
        <v>75313.25</v>
      </c>
      <c r="I2120" s="11">
        <v>33109.21</v>
      </c>
      <c r="J2120" s="10">
        <f t="shared" si="215"/>
        <v>79014.17</v>
      </c>
      <c r="K2120" s="11">
        <f t="shared" si="216"/>
        <v>34736.21</v>
      </c>
      <c r="L2120" s="34"/>
    </row>
    <row r="2121" spans="1:12" customFormat="1" ht="63" x14ac:dyDescent="0.25">
      <c r="A2121" s="6" t="s">
        <v>4472</v>
      </c>
      <c r="B2121" s="63" t="s">
        <v>4385</v>
      </c>
      <c r="C2121" s="7" t="s">
        <v>358</v>
      </c>
      <c r="D2121" s="7" t="s">
        <v>2456</v>
      </c>
      <c r="E2121" s="8" t="s">
        <v>2457</v>
      </c>
      <c r="F2121" s="47" t="s">
        <v>453</v>
      </c>
      <c r="G2121" s="16">
        <v>2.2000000000000002</v>
      </c>
      <c r="H2121" s="10">
        <f t="shared" si="214"/>
        <v>5332.26</v>
      </c>
      <c r="I2121" s="11">
        <v>11730.98</v>
      </c>
      <c r="J2121" s="10">
        <f t="shared" si="215"/>
        <v>5594.29</v>
      </c>
      <c r="K2121" s="11">
        <f t="shared" si="216"/>
        <v>12307.44</v>
      </c>
      <c r="L2121" s="34"/>
    </row>
    <row r="2122" spans="1:12" customFormat="1" ht="63" x14ac:dyDescent="0.25">
      <c r="A2122" s="6" t="s">
        <v>4473</v>
      </c>
      <c r="B2122" s="63" t="s">
        <v>4385</v>
      </c>
      <c r="C2122" s="7" t="s">
        <v>360</v>
      </c>
      <c r="D2122" s="7" t="s">
        <v>4474</v>
      </c>
      <c r="E2122" s="8" t="s">
        <v>4475</v>
      </c>
      <c r="F2122" s="47" t="s">
        <v>2434</v>
      </c>
      <c r="G2122" s="12">
        <v>0.22439999999999999</v>
      </c>
      <c r="H2122" s="10">
        <f t="shared" si="214"/>
        <v>29850.98</v>
      </c>
      <c r="I2122" s="11">
        <v>6698.56</v>
      </c>
      <c r="J2122" s="10">
        <f t="shared" si="215"/>
        <v>31317.87</v>
      </c>
      <c r="K2122" s="11">
        <f t="shared" si="216"/>
        <v>7027.73</v>
      </c>
      <c r="L2122" s="34"/>
    </row>
    <row r="2123" spans="1:12" s="62" customFormat="1" ht="18.75" x14ac:dyDescent="0.3">
      <c r="A2123" s="262" t="s">
        <v>4520</v>
      </c>
      <c r="B2123" s="263"/>
      <c r="C2123" s="263"/>
      <c r="D2123" s="263"/>
      <c r="E2123" s="264"/>
      <c r="F2123" s="58"/>
      <c r="G2123" s="58"/>
      <c r="H2123" s="58"/>
      <c r="I2123" s="104">
        <f>SUM(I2124:I2129)</f>
        <v>1965986.4000000001</v>
      </c>
      <c r="J2123" s="58"/>
      <c r="K2123" s="75">
        <f>SUM(K2124:K2129)</f>
        <v>2062595.8599999999</v>
      </c>
      <c r="L2123" s="59"/>
    </row>
    <row r="2124" spans="1:12" s="62" customFormat="1" ht="18.75" x14ac:dyDescent="0.3">
      <c r="A2124" s="258" t="s">
        <v>4503</v>
      </c>
      <c r="B2124" s="259"/>
      <c r="C2124" s="259"/>
      <c r="D2124" s="259"/>
      <c r="E2124" s="260"/>
      <c r="F2124" s="50"/>
      <c r="G2124" s="51"/>
      <c r="H2124" s="52"/>
      <c r="I2124" s="105"/>
      <c r="J2124" s="53"/>
      <c r="K2124" s="107"/>
      <c r="L2124" s="55"/>
    </row>
    <row r="2125" spans="1:12" customFormat="1" ht="15.75" x14ac:dyDescent="0.25">
      <c r="A2125" s="18" t="s">
        <v>704</v>
      </c>
      <c r="B2125" s="261"/>
      <c r="C2125" s="261"/>
      <c r="D2125" s="261"/>
      <c r="E2125" s="19" t="s">
        <v>4476</v>
      </c>
      <c r="F2125" s="20"/>
      <c r="G2125" s="21"/>
      <c r="H2125" s="22"/>
      <c r="I2125" s="11"/>
      <c r="J2125" s="22"/>
      <c r="K2125" s="22"/>
      <c r="L2125" s="34"/>
    </row>
    <row r="2126" spans="1:12" customFormat="1" ht="47.25" x14ac:dyDescent="0.25">
      <c r="A2126" s="6" t="s">
        <v>706</v>
      </c>
      <c r="B2126" s="63" t="s">
        <v>4477</v>
      </c>
      <c r="C2126" s="7" t="s">
        <v>11</v>
      </c>
      <c r="D2126" s="7" t="s">
        <v>4478</v>
      </c>
      <c r="E2126" s="8" t="s">
        <v>4479</v>
      </c>
      <c r="F2126" s="47" t="s">
        <v>29</v>
      </c>
      <c r="G2126" s="14">
        <v>20.646000000000001</v>
      </c>
      <c r="H2126" s="10">
        <f t="shared" ref="H2126:H2129" si="217">ROUND(I2126/G2126,2)</f>
        <v>91058.1</v>
      </c>
      <c r="I2126" s="11">
        <v>1879985.45</v>
      </c>
      <c r="J2126" s="10">
        <f t="shared" ref="J2126:J2129" si="218">ROUND(H2126*M$17*N$17*O$17,2)</f>
        <v>95532.73</v>
      </c>
      <c r="K2126" s="11">
        <f t="shared" ref="K2126:K2129" si="219">ROUND(J2126*G2126,2)</f>
        <v>1972368.74</v>
      </c>
      <c r="L2126" s="34"/>
    </row>
    <row r="2127" spans="1:12" customFormat="1" ht="31.5" x14ac:dyDescent="0.25">
      <c r="A2127" s="6" t="s">
        <v>2508</v>
      </c>
      <c r="B2127" s="63" t="s">
        <v>4477</v>
      </c>
      <c r="C2127" s="7" t="s">
        <v>629</v>
      </c>
      <c r="D2127" s="7" t="s">
        <v>4480</v>
      </c>
      <c r="E2127" s="8" t="s">
        <v>4481</v>
      </c>
      <c r="F2127" s="47" t="s">
        <v>308</v>
      </c>
      <c r="G2127" s="15">
        <v>0.36</v>
      </c>
      <c r="H2127" s="10">
        <f t="shared" si="217"/>
        <v>174796.67</v>
      </c>
      <c r="I2127" s="11">
        <v>62926.8</v>
      </c>
      <c r="J2127" s="10">
        <f t="shared" si="218"/>
        <v>183386.25</v>
      </c>
      <c r="K2127" s="11">
        <f t="shared" si="219"/>
        <v>66019.05</v>
      </c>
      <c r="L2127" s="34"/>
    </row>
    <row r="2128" spans="1:12" customFormat="1" ht="15.75" x14ac:dyDescent="0.25">
      <c r="A2128" s="6" t="s">
        <v>2512</v>
      </c>
      <c r="B2128" s="63" t="s">
        <v>4477</v>
      </c>
      <c r="C2128" s="7" t="s">
        <v>631</v>
      </c>
      <c r="D2128" s="7" t="s">
        <v>4482</v>
      </c>
      <c r="E2128" s="8" t="s">
        <v>4483</v>
      </c>
      <c r="F2128" s="47" t="s">
        <v>322</v>
      </c>
      <c r="G2128" s="17">
        <v>36</v>
      </c>
      <c r="H2128" s="10">
        <f t="shared" si="217"/>
        <v>638.66</v>
      </c>
      <c r="I2128" s="11">
        <v>22991.58</v>
      </c>
      <c r="J2128" s="10">
        <f t="shared" si="218"/>
        <v>670.04</v>
      </c>
      <c r="K2128" s="11">
        <f t="shared" si="219"/>
        <v>24121.439999999999</v>
      </c>
      <c r="L2128" s="34"/>
    </row>
    <row r="2129" spans="1:12" customFormat="1" ht="15.75" x14ac:dyDescent="0.25">
      <c r="A2129" s="6" t="s">
        <v>2516</v>
      </c>
      <c r="B2129" s="63" t="s">
        <v>4477</v>
      </c>
      <c r="C2129" s="7" t="s">
        <v>635</v>
      </c>
      <c r="D2129" s="7" t="s">
        <v>4484</v>
      </c>
      <c r="E2129" s="8" t="s">
        <v>4485</v>
      </c>
      <c r="F2129" s="47" t="s">
        <v>443</v>
      </c>
      <c r="G2129" s="15">
        <v>0.84</v>
      </c>
      <c r="H2129" s="10">
        <f t="shared" si="217"/>
        <v>98.3</v>
      </c>
      <c r="I2129" s="11">
        <v>82.57</v>
      </c>
      <c r="J2129" s="10">
        <f t="shared" si="218"/>
        <v>103.13</v>
      </c>
      <c r="K2129" s="11">
        <f t="shared" si="219"/>
        <v>86.63</v>
      </c>
      <c r="L2129" s="34"/>
    </row>
    <row r="2130" spans="1:12" s="49" customFormat="1" ht="18.75" customHeight="1" x14ac:dyDescent="0.3">
      <c r="A2130" s="262" t="s">
        <v>4486</v>
      </c>
      <c r="B2130" s="263"/>
      <c r="C2130" s="263"/>
      <c r="D2130" s="263"/>
      <c r="E2130" s="264"/>
      <c r="F2130" s="58"/>
      <c r="G2130" s="58"/>
      <c r="H2130" s="58"/>
      <c r="I2130" s="101">
        <f>SUM(I2131:I2135)</f>
        <v>591952.97</v>
      </c>
      <c r="J2130" s="58"/>
      <c r="K2130" s="75">
        <f>SUM(K2131:K2135)</f>
        <v>614284.64999999991</v>
      </c>
      <c r="L2130" s="59"/>
    </row>
    <row r="2131" spans="1:12" s="49" customFormat="1" ht="18.75" x14ac:dyDescent="0.3">
      <c r="A2131" s="258" t="s">
        <v>4503</v>
      </c>
      <c r="B2131" s="259"/>
      <c r="C2131" s="259"/>
      <c r="D2131" s="259"/>
      <c r="E2131" s="260"/>
      <c r="F2131" s="50"/>
      <c r="G2131" s="51"/>
      <c r="H2131" s="52"/>
      <c r="I2131" s="105"/>
      <c r="J2131" s="53"/>
      <c r="K2131" s="107"/>
      <c r="L2131" s="55"/>
    </row>
    <row r="2132" spans="1:12" customFormat="1" ht="15.75" x14ac:dyDescent="0.25">
      <c r="A2132" s="18" t="s">
        <v>708</v>
      </c>
      <c r="B2132" s="261"/>
      <c r="C2132" s="261"/>
      <c r="D2132" s="261"/>
      <c r="E2132" s="19" t="s">
        <v>4486</v>
      </c>
      <c r="F2132" s="20"/>
      <c r="G2132" s="21"/>
      <c r="H2132" s="22"/>
      <c r="I2132" s="11"/>
      <c r="J2132" s="22"/>
      <c r="K2132" s="22"/>
      <c r="L2132" s="34"/>
    </row>
    <row r="2133" spans="1:12" customFormat="1" ht="47.25" x14ac:dyDescent="0.25">
      <c r="A2133" s="6" t="s">
        <v>710</v>
      </c>
      <c r="B2133" s="63" t="s">
        <v>4487</v>
      </c>
      <c r="C2133" s="7" t="s">
        <v>11</v>
      </c>
      <c r="D2133" s="7" t="s">
        <v>4488</v>
      </c>
      <c r="E2133" s="8" t="s">
        <v>4489</v>
      </c>
      <c r="F2133" s="47" t="s">
        <v>3020</v>
      </c>
      <c r="G2133" s="17">
        <v>1</v>
      </c>
      <c r="H2133" s="10">
        <f t="shared" ref="H2133:H2135" si="220">ROUND(I2133/G2133,2)</f>
        <v>313224</v>
      </c>
      <c r="I2133" s="11">
        <v>313224</v>
      </c>
      <c r="J2133" s="10">
        <f>ROUND(H2133*N$17*O$17,2)</f>
        <v>325040.51</v>
      </c>
      <c r="K2133" s="11">
        <f t="shared" ref="K2133:K2135" si="221">ROUND(J2133*G2133,2)</f>
        <v>325040.51</v>
      </c>
      <c r="L2133" s="34"/>
    </row>
    <row r="2134" spans="1:12" customFormat="1" ht="31.5" x14ac:dyDescent="0.25">
      <c r="A2134" s="6" t="s">
        <v>712</v>
      </c>
      <c r="B2134" s="63" t="s">
        <v>4487</v>
      </c>
      <c r="C2134" s="7" t="s">
        <v>629</v>
      </c>
      <c r="D2134" s="7" t="s">
        <v>4490</v>
      </c>
      <c r="E2134" s="8" t="s">
        <v>4491</v>
      </c>
      <c r="F2134" s="47" t="s">
        <v>4492</v>
      </c>
      <c r="G2134" s="17">
        <v>-1</v>
      </c>
      <c r="H2134" s="10">
        <f t="shared" si="220"/>
        <v>7257.6</v>
      </c>
      <c r="I2134" s="11">
        <v>-7257.6</v>
      </c>
      <c r="J2134" s="10">
        <f>ROUND(H2134*N$17*O$17,2)</f>
        <v>7531.4</v>
      </c>
      <c r="K2134" s="11">
        <f t="shared" si="221"/>
        <v>-7531.4</v>
      </c>
      <c r="L2134" s="34"/>
    </row>
    <row r="2135" spans="1:12" customFormat="1" ht="47.25" x14ac:dyDescent="0.25">
      <c r="A2135" s="6" t="s">
        <v>4493</v>
      </c>
      <c r="B2135" s="63" t="s">
        <v>4487</v>
      </c>
      <c r="C2135" s="7" t="s">
        <v>660</v>
      </c>
      <c r="D2135" s="7" t="s">
        <v>4494</v>
      </c>
      <c r="E2135" s="8" t="s">
        <v>4495</v>
      </c>
      <c r="F2135" s="47" t="s">
        <v>448</v>
      </c>
      <c r="G2135" s="17">
        <v>1</v>
      </c>
      <c r="H2135" s="10">
        <f t="shared" si="220"/>
        <v>285986.57</v>
      </c>
      <c r="I2135" s="11">
        <v>285986.57</v>
      </c>
      <c r="J2135" s="10">
        <f>ROUND(H2135*N$17*O$17,2)</f>
        <v>296775.53999999998</v>
      </c>
      <c r="K2135" s="11">
        <f t="shared" si="221"/>
        <v>296775.53999999998</v>
      </c>
      <c r="L2135" s="34"/>
    </row>
    <row r="2136" spans="1:12" ht="15.75" x14ac:dyDescent="0.2">
      <c r="A2136" s="145"/>
      <c r="B2136" s="143"/>
      <c r="C2136" s="111"/>
      <c r="D2136" s="111"/>
      <c r="E2136" s="294" t="s">
        <v>4802</v>
      </c>
      <c r="F2136" s="294"/>
      <c r="G2136" s="294"/>
      <c r="H2136" s="294"/>
      <c r="I2136" s="136">
        <f>I19+I2130</f>
        <v>254461066.37999994</v>
      </c>
      <c r="J2136" s="112"/>
      <c r="K2136" s="113">
        <f>K19+K2130</f>
        <v>266832248.76000011</v>
      </c>
      <c r="L2136" s="114"/>
    </row>
    <row r="2137" spans="1:12" ht="18.75" x14ac:dyDescent="0.25">
      <c r="A2137" s="145"/>
      <c r="B2137" s="295" t="s">
        <v>4803</v>
      </c>
      <c r="C2137" s="295"/>
      <c r="D2137" s="295"/>
      <c r="E2137" s="295"/>
      <c r="F2137" s="295"/>
      <c r="G2137" s="295"/>
      <c r="H2137" s="115"/>
      <c r="I2137" s="116"/>
      <c r="J2137" s="117"/>
      <c r="K2137" s="118"/>
      <c r="L2137" s="118"/>
    </row>
    <row r="2138" spans="1:12" ht="18.75" x14ac:dyDescent="0.25">
      <c r="A2138" s="145"/>
      <c r="B2138" s="295" t="s">
        <v>4804</v>
      </c>
      <c r="C2138" s="296"/>
      <c r="D2138" s="296"/>
      <c r="E2138" s="296"/>
      <c r="F2138" s="296"/>
      <c r="G2138" s="297"/>
      <c r="H2138" s="119"/>
      <c r="I2138" s="116">
        <f>I2136-I2139-I2140</f>
        <v>242796656.80999994</v>
      </c>
      <c r="J2138" s="120"/>
      <c r="K2138" s="121">
        <f>K2136-K2139-K2140</f>
        <v>254727801.17000011</v>
      </c>
      <c r="L2138" s="122"/>
    </row>
    <row r="2139" spans="1:12" ht="18.75" x14ac:dyDescent="0.25">
      <c r="A2139" s="145"/>
      <c r="B2139" s="295" t="s">
        <v>4805</v>
      </c>
      <c r="C2139" s="295"/>
      <c r="D2139" s="295"/>
      <c r="E2139" s="295"/>
      <c r="F2139" s="295"/>
      <c r="G2139" s="298"/>
      <c r="H2139" s="123"/>
      <c r="I2139" s="116">
        <f>I20</f>
        <v>11072456.6</v>
      </c>
      <c r="J2139" s="120"/>
      <c r="K2139" s="121">
        <f>K20</f>
        <v>11490162.939999998</v>
      </c>
      <c r="L2139" s="122"/>
    </row>
    <row r="2140" spans="1:12" ht="18.75" x14ac:dyDescent="0.25">
      <c r="A2140" s="145"/>
      <c r="B2140" s="295" t="s">
        <v>4809</v>
      </c>
      <c r="C2140" s="295"/>
      <c r="D2140" s="295"/>
      <c r="E2140" s="295"/>
      <c r="F2140" s="295"/>
      <c r="G2140" s="298"/>
      <c r="H2140" s="123"/>
      <c r="I2140" s="116">
        <f>I2130</f>
        <v>591952.97</v>
      </c>
      <c r="J2140" s="120"/>
      <c r="K2140" s="121">
        <f>K2130</f>
        <v>614284.64999999991</v>
      </c>
      <c r="L2140" s="124"/>
    </row>
    <row r="2141" spans="1:12" ht="18.75" x14ac:dyDescent="0.25">
      <c r="A2141" s="145"/>
      <c r="B2141" s="295" t="s">
        <v>4810</v>
      </c>
      <c r="C2141" s="295"/>
      <c r="D2141" s="295"/>
      <c r="E2141" s="295"/>
      <c r="F2141" s="295"/>
      <c r="G2141" s="298"/>
      <c r="H2141" s="123"/>
      <c r="I2141" s="116">
        <f>ROUND(I2136*0.01,2)</f>
        <v>2544610.66</v>
      </c>
      <c r="J2141" s="120"/>
      <c r="K2141" s="121">
        <f>ROUND(K2136*0.01,2)</f>
        <v>2668322.4900000002</v>
      </c>
      <c r="L2141" s="124"/>
    </row>
    <row r="2142" spans="1:12" ht="18.75" x14ac:dyDescent="0.25">
      <c r="A2142" s="145"/>
      <c r="B2142" s="299" t="s">
        <v>4806</v>
      </c>
      <c r="C2142" s="300"/>
      <c r="D2142" s="300"/>
      <c r="E2142" s="300"/>
      <c r="F2142" s="300"/>
      <c r="G2142" s="301"/>
      <c r="H2142" s="125"/>
      <c r="I2142" s="126">
        <f>I2136+I2141</f>
        <v>257005677.03999993</v>
      </c>
      <c r="J2142" s="120"/>
      <c r="K2142" s="127">
        <f>K2136+K2141</f>
        <v>269500571.25000012</v>
      </c>
      <c r="L2142" s="124"/>
    </row>
    <row r="2143" spans="1:12" ht="18.75" x14ac:dyDescent="0.2">
      <c r="A2143" s="145"/>
      <c r="B2143" s="299" t="s">
        <v>4807</v>
      </c>
      <c r="C2143" s="299"/>
      <c r="D2143" s="299"/>
      <c r="E2143" s="299"/>
      <c r="F2143" s="299"/>
      <c r="G2143" s="302"/>
      <c r="H2143" s="128"/>
      <c r="I2143" s="126">
        <f>ROUND(I2142*0.2,2)</f>
        <v>51401135.409999996</v>
      </c>
      <c r="J2143" s="129"/>
      <c r="K2143" s="127">
        <f>ROUND(K2142*0.2,2)</f>
        <v>53900114.25</v>
      </c>
      <c r="L2143" s="124"/>
    </row>
    <row r="2144" spans="1:12" ht="18.75" x14ac:dyDescent="0.25">
      <c r="A2144" s="145"/>
      <c r="B2144" s="144" t="s">
        <v>4808</v>
      </c>
      <c r="C2144" s="130"/>
      <c r="D2144" s="130"/>
      <c r="E2144" s="130"/>
      <c r="F2144" s="131"/>
      <c r="G2144" s="132"/>
      <c r="H2144" s="133"/>
      <c r="I2144" s="126">
        <f>I2142+I2143</f>
        <v>308406812.44999993</v>
      </c>
      <c r="J2144" s="120"/>
      <c r="K2144" s="127">
        <f>K2142+K2143</f>
        <v>323400685.50000012</v>
      </c>
      <c r="L2144" s="124"/>
    </row>
    <row r="2146" spans="1:12" ht="14.25" customHeight="1" x14ac:dyDescent="0.2">
      <c r="K2146" s="239"/>
      <c r="L2146" s="239"/>
    </row>
    <row r="2147" spans="1:12" ht="14.25" customHeight="1" x14ac:dyDescent="0.2">
      <c r="A2147" s="327" t="s">
        <v>4966</v>
      </c>
      <c r="B2147" s="328"/>
      <c r="C2147" s="328"/>
      <c r="D2147" s="329"/>
      <c r="E2147" s="328"/>
      <c r="F2147" s="328"/>
      <c r="G2147" s="328"/>
      <c r="K2147" s="239"/>
    </row>
    <row r="2148" spans="1:12" ht="14.25" customHeight="1" x14ac:dyDescent="0.2">
      <c r="A2148" s="330" t="s">
        <v>4969</v>
      </c>
      <c r="B2148" s="330"/>
      <c r="C2148" s="330"/>
      <c r="D2148" s="330"/>
      <c r="E2148" s="330"/>
      <c r="F2148" s="328" t="s">
        <v>4970</v>
      </c>
      <c r="G2148" s="328"/>
      <c r="K2148" s="100"/>
      <c r="L2148" s="239"/>
    </row>
    <row r="2149" spans="1:12" ht="14.25" customHeight="1" x14ac:dyDescent="0.2">
      <c r="A2149" s="331"/>
      <c r="B2149" s="328"/>
      <c r="C2149" s="328"/>
      <c r="D2149" s="329"/>
      <c r="E2149" s="332" t="s">
        <v>4967</v>
      </c>
      <c r="F2149" s="328"/>
      <c r="G2149" s="328"/>
    </row>
    <row r="2150" spans="1:12" ht="14.25" customHeight="1" x14ac:dyDescent="0.2">
      <c r="A2150" s="331"/>
      <c r="B2150" s="328"/>
      <c r="C2150" s="328"/>
      <c r="D2150" s="329"/>
      <c r="E2150" s="328"/>
      <c r="F2150" s="328"/>
      <c r="G2150" s="328"/>
    </row>
    <row r="2151" spans="1:12" ht="14.25" customHeight="1" x14ac:dyDescent="0.2">
      <c r="A2151" s="333" t="s">
        <v>4968</v>
      </c>
      <c r="B2151" s="333"/>
      <c r="C2151" s="328"/>
      <c r="D2151" s="329"/>
      <c r="E2151" s="328"/>
      <c r="F2151" s="328"/>
      <c r="G2151" s="328"/>
      <c r="K2151" s="100"/>
    </row>
    <row r="2152" spans="1:12" ht="14.25" customHeight="1" x14ac:dyDescent="0.2">
      <c r="A2152" s="330" t="s">
        <v>4969</v>
      </c>
      <c r="B2152" s="330"/>
      <c r="C2152" s="330"/>
      <c r="D2152" s="330"/>
      <c r="E2152" s="330"/>
      <c r="F2152" s="328" t="s">
        <v>4971</v>
      </c>
      <c r="G2152" s="328"/>
    </row>
    <row r="2153" spans="1:12" ht="14.25" customHeight="1" x14ac:dyDescent="0.2">
      <c r="A2153" s="331"/>
      <c r="B2153" s="328"/>
      <c r="C2153" s="328"/>
      <c r="D2153" s="329"/>
      <c r="E2153" s="332" t="s">
        <v>4967</v>
      </c>
      <c r="F2153" s="328"/>
      <c r="G2153" s="328"/>
    </row>
  </sheetData>
  <mergeCells count="277">
    <mergeCell ref="A2148:E2148"/>
    <mergeCell ref="A2152:E2152"/>
    <mergeCell ref="E2136:H2136"/>
    <mergeCell ref="B2137:G2137"/>
    <mergeCell ref="B2138:G2138"/>
    <mergeCell ref="B2139:G2139"/>
    <mergeCell ref="B2140:G2140"/>
    <mergeCell ref="B2142:G2142"/>
    <mergeCell ref="B2143:G2143"/>
    <mergeCell ref="B2141:G2141"/>
    <mergeCell ref="C583:E583"/>
    <mergeCell ref="C586:E586"/>
    <mergeCell ref="C589:E589"/>
    <mergeCell ref="B599:D599"/>
    <mergeCell ref="C611:E611"/>
    <mergeCell ref="B614:D614"/>
    <mergeCell ref="C621:E621"/>
    <mergeCell ref="C624:E624"/>
    <mergeCell ref="C633:E633"/>
    <mergeCell ref="A801:E801"/>
    <mergeCell ref="C809:E809"/>
    <mergeCell ref="C792:E792"/>
    <mergeCell ref="C796:E796"/>
    <mergeCell ref="B769:D769"/>
    <mergeCell ref="B785:D785"/>
    <mergeCell ref="C766:E766"/>
    <mergeCell ref="C424:E424"/>
    <mergeCell ref="C432:E432"/>
    <mergeCell ref="C446:E446"/>
    <mergeCell ref="C502:E502"/>
    <mergeCell ref="C522:E522"/>
    <mergeCell ref="C533:E533"/>
    <mergeCell ref="C542:E542"/>
    <mergeCell ref="B544:D544"/>
    <mergeCell ref="B554:D554"/>
    <mergeCell ref="C466:E466"/>
    <mergeCell ref="C478:E478"/>
    <mergeCell ref="C493:E493"/>
    <mergeCell ref="C321:E321"/>
    <mergeCell ref="C326:E326"/>
    <mergeCell ref="B330:D330"/>
    <mergeCell ref="C396:E396"/>
    <mergeCell ref="C401:E401"/>
    <mergeCell ref="C408:E408"/>
    <mergeCell ref="C411:E411"/>
    <mergeCell ref="C417:E417"/>
    <mergeCell ref="B423:D423"/>
    <mergeCell ref="C40:E40"/>
    <mergeCell ref="C50:E50"/>
    <mergeCell ref="C60:E60"/>
    <mergeCell ref="C70:E70"/>
    <mergeCell ref="C79:E79"/>
    <mergeCell ref="C88:E88"/>
    <mergeCell ref="C95:E95"/>
    <mergeCell ref="C103:E103"/>
    <mergeCell ref="C109:E109"/>
    <mergeCell ref="A13:I13"/>
    <mergeCell ref="A15:A17"/>
    <mergeCell ref="B15:D15"/>
    <mergeCell ref="E15:E17"/>
    <mergeCell ref="F15:F17"/>
    <mergeCell ref="G15:G17"/>
    <mergeCell ref="B16:B17"/>
    <mergeCell ref="C16:D16"/>
    <mergeCell ref="A10:L10"/>
    <mergeCell ref="A12:L12"/>
    <mergeCell ref="J15:K15"/>
    <mergeCell ref="J16:J17"/>
    <mergeCell ref="K16:K17"/>
    <mergeCell ref="L15:L17"/>
    <mergeCell ref="H15:I18"/>
    <mergeCell ref="C302:E302"/>
    <mergeCell ref="C310:E310"/>
    <mergeCell ref="B316:D316"/>
    <mergeCell ref="C116:E116"/>
    <mergeCell ref="C122:E122"/>
    <mergeCell ref="C128:E128"/>
    <mergeCell ref="C135:E135"/>
    <mergeCell ref="C145:E145"/>
    <mergeCell ref="C153:E153"/>
    <mergeCell ref="C160:E160"/>
    <mergeCell ref="C172:E172"/>
    <mergeCell ref="C183:E183"/>
    <mergeCell ref="B644:D644"/>
    <mergeCell ref="A642:E642"/>
    <mergeCell ref="A643:E643"/>
    <mergeCell ref="C189:E189"/>
    <mergeCell ref="C195:E195"/>
    <mergeCell ref="C206:E206"/>
    <mergeCell ref="C268:E268"/>
    <mergeCell ref="B274:D274"/>
    <mergeCell ref="C353:E353"/>
    <mergeCell ref="C374:E374"/>
    <mergeCell ref="B379:D379"/>
    <mergeCell ref="C380:E380"/>
    <mergeCell ref="C210:E210"/>
    <mergeCell ref="C215:E215"/>
    <mergeCell ref="C218:E218"/>
    <mergeCell ref="C224:E224"/>
    <mergeCell ref="C229:E229"/>
    <mergeCell ref="C233:E233"/>
    <mergeCell ref="C239:E239"/>
    <mergeCell ref="C251:E251"/>
    <mergeCell ref="C259:E259"/>
    <mergeCell ref="B282:D282"/>
    <mergeCell ref="C283:E283"/>
    <mergeCell ref="C294:E294"/>
    <mergeCell ref="C567:E567"/>
    <mergeCell ref="B573:D573"/>
    <mergeCell ref="C574:E574"/>
    <mergeCell ref="C752:E752"/>
    <mergeCell ref="C759:E759"/>
    <mergeCell ref="B974:D974"/>
    <mergeCell ref="A972:E972"/>
    <mergeCell ref="B865:D865"/>
    <mergeCell ref="B886:D886"/>
    <mergeCell ref="B843:D843"/>
    <mergeCell ref="C831:E831"/>
    <mergeCell ref="C840:E840"/>
    <mergeCell ref="C826:E826"/>
    <mergeCell ref="B803:D803"/>
    <mergeCell ref="C804:E804"/>
    <mergeCell ref="C577:E577"/>
    <mergeCell ref="C580:E580"/>
    <mergeCell ref="B637:D637"/>
    <mergeCell ref="A719:E719"/>
    <mergeCell ref="A720:E720"/>
    <mergeCell ref="B704:D704"/>
    <mergeCell ref="C715:E715"/>
    <mergeCell ref="C645:E645"/>
    <mergeCell ref="C650:E650"/>
    <mergeCell ref="B1336:D1336"/>
    <mergeCell ref="B1341:D1341"/>
    <mergeCell ref="C1330:E1330"/>
    <mergeCell ref="A1334:E1334"/>
    <mergeCell ref="C1324:E1324"/>
    <mergeCell ref="C1321:E1321"/>
    <mergeCell ref="C1312:E1312"/>
    <mergeCell ref="B1297:D1297"/>
    <mergeCell ref="A1295:E1295"/>
    <mergeCell ref="C1395:E1395"/>
    <mergeCell ref="B1362:D1362"/>
    <mergeCell ref="C1369:E1369"/>
    <mergeCell ref="A1360:E1360"/>
    <mergeCell ref="C1363:E1363"/>
    <mergeCell ref="C1386:E1386"/>
    <mergeCell ref="A1361:E1361"/>
    <mergeCell ref="B1358:D1358"/>
    <mergeCell ref="C1342:E1342"/>
    <mergeCell ref="C1351:E1351"/>
    <mergeCell ref="B1478:D1478"/>
    <mergeCell ref="B1494:D1494"/>
    <mergeCell ref="B1471:D1471"/>
    <mergeCell ref="A1469:E1469"/>
    <mergeCell ref="A1470:E1470"/>
    <mergeCell ref="B1465:D1465"/>
    <mergeCell ref="B1406:D1406"/>
    <mergeCell ref="A1404:E1404"/>
    <mergeCell ref="A1405:E1405"/>
    <mergeCell ref="B1628:D1628"/>
    <mergeCell ref="C1618:E1618"/>
    <mergeCell ref="B1525:D1525"/>
    <mergeCell ref="C1526:E1526"/>
    <mergeCell ref="C1535:E1535"/>
    <mergeCell ref="B1511:D1511"/>
    <mergeCell ref="C1504:E1504"/>
    <mergeCell ref="A1509:E1509"/>
    <mergeCell ref="B1503:D1503"/>
    <mergeCell ref="C1681:E1681"/>
    <mergeCell ref="C1684:E1684"/>
    <mergeCell ref="C1691:E1691"/>
    <mergeCell ref="A1678:E1678"/>
    <mergeCell ref="A1679:E1679"/>
    <mergeCell ref="B1680:D1680"/>
    <mergeCell ref="B1676:D1676"/>
    <mergeCell ref="B1649:D1649"/>
    <mergeCell ref="B1639:D1639"/>
    <mergeCell ref="B1736:D1736"/>
    <mergeCell ref="C1740:E1740"/>
    <mergeCell ref="C1737:E1737"/>
    <mergeCell ref="C1697:E1697"/>
    <mergeCell ref="C1702:E1702"/>
    <mergeCell ref="C1716:E1716"/>
    <mergeCell ref="C1727:E1727"/>
    <mergeCell ref="C1688:E1688"/>
    <mergeCell ref="C1694:E1694"/>
    <mergeCell ref="B1806:D1806"/>
    <mergeCell ref="B1810:D1810"/>
    <mergeCell ref="B1776:D1776"/>
    <mergeCell ref="C1777:E1777"/>
    <mergeCell ref="C1779:E1779"/>
    <mergeCell ref="C1790:E1790"/>
    <mergeCell ref="C1771:E1771"/>
    <mergeCell ref="C1774:E1774"/>
    <mergeCell ref="C1753:E1753"/>
    <mergeCell ref="B2132:D2132"/>
    <mergeCell ref="B2125:D2125"/>
    <mergeCell ref="B2074:D2074"/>
    <mergeCell ref="C2096:E2096"/>
    <mergeCell ref="C2106:E2106"/>
    <mergeCell ref="C2075:E2075"/>
    <mergeCell ref="C2100:E2100"/>
    <mergeCell ref="C2064:E2064"/>
    <mergeCell ref="A2072:E2072"/>
    <mergeCell ref="B2069:D2069"/>
    <mergeCell ref="B2057:D2057"/>
    <mergeCell ref="B2033:D2033"/>
    <mergeCell ref="B2051:D2051"/>
    <mergeCell ref="B2017:D2017"/>
    <mergeCell ref="C1998:E1998"/>
    <mergeCell ref="C2003:E2003"/>
    <mergeCell ref="C2008:E2008"/>
    <mergeCell ref="A19:E19"/>
    <mergeCell ref="A20:E20"/>
    <mergeCell ref="A21:E21"/>
    <mergeCell ref="C31:E31"/>
    <mergeCell ref="A1335:E1335"/>
    <mergeCell ref="A1296:E1296"/>
    <mergeCell ref="A1194:E1194"/>
    <mergeCell ref="A973:E973"/>
    <mergeCell ref="A802:E802"/>
    <mergeCell ref="C1015:E1015"/>
    <mergeCell ref="C1028:E1028"/>
    <mergeCell ref="C1040:E1040"/>
    <mergeCell ref="C1048:E1048"/>
    <mergeCell ref="C1058:E1058"/>
    <mergeCell ref="C1067:E1067"/>
    <mergeCell ref="C1076:E1076"/>
    <mergeCell ref="C1079:E1079"/>
    <mergeCell ref="A1930:E1930"/>
    <mergeCell ref="C1153:E1153"/>
    <mergeCell ref="C1327:E1327"/>
    <mergeCell ref="B1269:D1269"/>
    <mergeCell ref="B1232:D1232"/>
    <mergeCell ref="B1249:D1249"/>
    <mergeCell ref="B1195:D1195"/>
    <mergeCell ref="A1193:E1193"/>
    <mergeCell ref="B1183:D1183"/>
    <mergeCell ref="B1164:D1164"/>
    <mergeCell ref="B1158:D1158"/>
    <mergeCell ref="B1921:D1921"/>
    <mergeCell ref="C1833:E1833"/>
    <mergeCell ref="C1841:E1841"/>
    <mergeCell ref="C1857:E1857"/>
    <mergeCell ref="C1878:E1878"/>
    <mergeCell ref="C1896:E1896"/>
    <mergeCell ref="C1823:E1823"/>
    <mergeCell ref="C1811:E1811"/>
    <mergeCell ref="C1825:E1825"/>
    <mergeCell ref="C1828:E1828"/>
    <mergeCell ref="A1804:E1804"/>
    <mergeCell ref="A1805:E1805"/>
    <mergeCell ref="C1818:E1818"/>
    <mergeCell ref="A1931:E1931"/>
    <mergeCell ref="B1086:D1086"/>
    <mergeCell ref="A2073:E2073"/>
    <mergeCell ref="A2123:E2123"/>
    <mergeCell ref="A2124:E2124"/>
    <mergeCell ref="A2131:E2131"/>
    <mergeCell ref="A2130:E2130"/>
    <mergeCell ref="A1510:E1510"/>
    <mergeCell ref="A1524:E1524"/>
    <mergeCell ref="A1523:E1523"/>
    <mergeCell ref="A1637:E1637"/>
    <mergeCell ref="A1638:E1638"/>
    <mergeCell ref="C1596:E1596"/>
    <mergeCell ref="C1544:E1544"/>
    <mergeCell ref="C1558:E1558"/>
    <mergeCell ref="C1566:E1566"/>
    <mergeCell ref="C1621:E1621"/>
    <mergeCell ref="B1941:D1941"/>
    <mergeCell ref="C1942:D1942"/>
    <mergeCell ref="C1963:D1963"/>
    <mergeCell ref="C1974:E1974"/>
    <mergeCell ref="C1985:E1985"/>
    <mergeCell ref="B1932:D1932"/>
    <mergeCell ref="C1938:E1938"/>
  </mergeCells>
  <pageMargins left="0.78740155696868896" right="0.31496062874794001" top="0.31496062874794001" bottom="0.31496062874794001" header="0.19685038924217199" footer="0.19685038924217199"/>
  <pageSetup paperSize="9" scale="53" fitToHeight="0" orientation="portrait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F61AE-B4AB-4F11-8DFD-42ADA1350C14}">
  <sheetPr>
    <pageSetUpPr fitToPage="1"/>
  </sheetPr>
  <dimension ref="A1:BA72"/>
  <sheetViews>
    <sheetView workbookViewId="0">
      <selection activeCell="H13" sqref="H13:M13"/>
    </sheetView>
  </sheetViews>
  <sheetFormatPr defaultColWidth="9.140625" defaultRowHeight="11.25" customHeight="1" x14ac:dyDescent="0.2"/>
  <cols>
    <col min="1" max="1" width="6.7109375" style="175" customWidth="1"/>
    <col min="2" max="2" width="22.140625" style="175" customWidth="1"/>
    <col min="3" max="3" width="32.7109375" style="175" customWidth="1"/>
    <col min="4" max="8" width="20.28515625" style="175" customWidth="1"/>
    <col min="9" max="13" width="113.85546875" style="176" hidden="1" customWidth="1"/>
    <col min="14" max="19" width="136" style="176" hidden="1" customWidth="1"/>
    <col min="20" max="26" width="156.28515625" style="176" hidden="1" customWidth="1"/>
    <col min="27" max="27" width="163" style="176" hidden="1" customWidth="1"/>
    <col min="28" max="29" width="54.85546875" style="176" hidden="1" customWidth="1"/>
    <col min="30" max="31" width="53" style="176" hidden="1" customWidth="1"/>
    <col min="32" max="39" width="81.140625" style="176" hidden="1" customWidth="1"/>
    <col min="40" max="43" width="81.85546875" style="176" hidden="1" customWidth="1"/>
    <col min="44" max="47" width="81.140625" style="176" hidden="1" customWidth="1"/>
    <col min="48" max="49" width="53" style="176" hidden="1" customWidth="1"/>
    <col min="50" max="53" width="81.140625" style="176" hidden="1" customWidth="1"/>
    <col min="54" max="16384" width="9.140625" style="175"/>
  </cols>
  <sheetData>
    <row r="1" spans="1:19" customFormat="1" ht="15" x14ac:dyDescent="0.25">
      <c r="H1" s="146" t="s">
        <v>4816</v>
      </c>
    </row>
    <row r="2" spans="1:19" customFormat="1" ht="15" x14ac:dyDescent="0.25">
      <c r="A2" s="147"/>
      <c r="B2" s="147"/>
      <c r="C2" s="147"/>
      <c r="D2" s="147"/>
      <c r="E2" s="147"/>
      <c r="F2" s="147"/>
      <c r="G2" s="147"/>
      <c r="H2" s="146" t="s">
        <v>4817</v>
      </c>
    </row>
    <row r="3" spans="1:19" customFormat="1" ht="15" x14ac:dyDescent="0.25">
      <c r="A3" s="147"/>
      <c r="B3" s="147"/>
      <c r="C3" s="147"/>
      <c r="D3" s="147"/>
      <c r="E3" s="147"/>
      <c r="F3" s="147"/>
      <c r="G3" s="147"/>
      <c r="H3" s="146"/>
    </row>
    <row r="4" spans="1:19" customFormat="1" ht="15" x14ac:dyDescent="0.25">
      <c r="A4" s="147"/>
      <c r="B4" s="147" t="s">
        <v>4818</v>
      </c>
      <c r="C4" s="323" t="s">
        <v>4819</v>
      </c>
      <c r="D4" s="323"/>
      <c r="E4" s="323"/>
      <c r="F4" s="323"/>
      <c r="G4" s="323"/>
      <c r="H4" s="147"/>
      <c r="I4" s="148" t="s">
        <v>4819</v>
      </c>
      <c r="J4" s="148" t="s">
        <v>4820</v>
      </c>
      <c r="K4" s="148" t="s">
        <v>4820</v>
      </c>
      <c r="L4" s="148" t="s">
        <v>4820</v>
      </c>
      <c r="M4" s="148" t="s">
        <v>4820</v>
      </c>
    </row>
    <row r="5" spans="1:19" customFormat="1" ht="10.5" customHeight="1" x14ac:dyDescent="0.25">
      <c r="A5" s="147"/>
      <c r="B5" s="147"/>
      <c r="C5" s="324" t="s">
        <v>4821</v>
      </c>
      <c r="D5" s="324"/>
      <c r="E5" s="324"/>
      <c r="F5" s="324"/>
      <c r="G5" s="324"/>
      <c r="H5" s="147"/>
    </row>
    <row r="6" spans="1:19" customFormat="1" ht="17.25" customHeight="1" x14ac:dyDescent="0.25">
      <c r="A6" s="147"/>
      <c r="B6" s="147" t="s">
        <v>4822</v>
      </c>
      <c r="C6" s="149"/>
      <c r="D6" s="149"/>
      <c r="E6" s="149"/>
      <c r="F6" s="149"/>
      <c r="G6" s="149"/>
      <c r="H6" s="147"/>
    </row>
    <row r="7" spans="1:19" customFormat="1" ht="17.25" customHeight="1" x14ac:dyDescent="0.25">
      <c r="A7" s="147"/>
      <c r="B7" s="147"/>
      <c r="C7" s="149"/>
      <c r="D7" s="149"/>
      <c r="E7" s="149"/>
      <c r="F7" s="149"/>
      <c r="G7" s="149"/>
      <c r="H7" s="147"/>
    </row>
    <row r="8" spans="1:19" customFormat="1" ht="17.25" customHeight="1" x14ac:dyDescent="0.25">
      <c r="A8" s="147"/>
      <c r="B8" s="150" t="s">
        <v>4823</v>
      </c>
      <c r="C8" s="149"/>
      <c r="D8" s="149"/>
      <c r="E8" s="149"/>
      <c r="F8" s="149"/>
      <c r="G8" s="149"/>
      <c r="H8" s="147"/>
    </row>
    <row r="9" spans="1:19" customFormat="1" ht="17.25" customHeight="1" x14ac:dyDescent="0.25">
      <c r="A9" s="147"/>
      <c r="B9" s="147"/>
      <c r="C9" s="325"/>
      <c r="D9" s="325"/>
      <c r="E9" s="325"/>
      <c r="F9" s="325"/>
      <c r="G9" s="325"/>
      <c r="H9" s="147"/>
    </row>
    <row r="10" spans="1:19" customFormat="1" ht="11.25" customHeight="1" x14ac:dyDescent="0.25">
      <c r="A10" s="151"/>
      <c r="B10" s="151"/>
      <c r="C10" s="324" t="s">
        <v>4824</v>
      </c>
      <c r="D10" s="324"/>
      <c r="E10" s="324"/>
      <c r="F10" s="324"/>
      <c r="G10" s="324"/>
      <c r="H10" s="151"/>
    </row>
    <row r="11" spans="1:19" customFormat="1" ht="11.25" customHeight="1" x14ac:dyDescent="0.25">
      <c r="A11" s="151"/>
      <c r="B11" s="151"/>
      <c r="C11" s="149"/>
      <c r="D11" s="149"/>
      <c r="E11" s="149"/>
      <c r="F11" s="149"/>
      <c r="G11" s="149"/>
      <c r="H11" s="151"/>
    </row>
    <row r="12" spans="1:19" customFormat="1" ht="18" x14ac:dyDescent="0.25">
      <c r="A12" s="151"/>
      <c r="B12" s="326" t="s">
        <v>4825</v>
      </c>
      <c r="C12" s="326"/>
      <c r="D12" s="326"/>
      <c r="E12" s="326"/>
      <c r="F12" s="326"/>
      <c r="G12" s="326"/>
      <c r="H12" s="151"/>
    </row>
    <row r="13" spans="1:19" customFormat="1" ht="11.25" customHeight="1" x14ac:dyDescent="0.25">
      <c r="A13" s="151"/>
      <c r="B13" s="151"/>
      <c r="C13" s="149"/>
      <c r="D13" s="149"/>
      <c r="E13" s="149"/>
      <c r="F13" s="149"/>
      <c r="G13" s="149"/>
      <c r="H13" s="151"/>
    </row>
    <row r="14" spans="1:19" customFormat="1" ht="11.25" customHeight="1" x14ac:dyDescent="0.25">
      <c r="A14" s="151"/>
      <c r="B14" s="151"/>
      <c r="C14" s="149"/>
      <c r="D14" s="149"/>
      <c r="E14" s="149"/>
      <c r="F14" s="149"/>
      <c r="G14" s="149"/>
      <c r="H14" s="151"/>
    </row>
    <row r="15" spans="1:19" customFormat="1" ht="11.25" customHeight="1" x14ac:dyDescent="0.25">
      <c r="A15" s="151"/>
      <c r="B15" s="151"/>
      <c r="C15" s="149"/>
      <c r="D15" s="149"/>
      <c r="E15" s="149"/>
      <c r="F15" s="149"/>
      <c r="G15" s="149"/>
      <c r="H15" s="151"/>
    </row>
    <row r="16" spans="1:19" customFormat="1" ht="15" x14ac:dyDescent="0.25">
      <c r="A16" s="148"/>
      <c r="B16" s="322" t="s">
        <v>4826</v>
      </c>
      <c r="C16" s="322"/>
      <c r="D16" s="322"/>
      <c r="E16" s="322"/>
      <c r="F16" s="322"/>
      <c r="G16" s="322"/>
      <c r="H16" s="148"/>
      <c r="N16" s="148" t="s">
        <v>4826</v>
      </c>
      <c r="O16" s="148" t="s">
        <v>4820</v>
      </c>
      <c r="P16" s="148" t="s">
        <v>4820</v>
      </c>
      <c r="Q16" s="148" t="s">
        <v>4820</v>
      </c>
      <c r="R16" s="148" t="s">
        <v>4820</v>
      </c>
      <c r="S16" s="148" t="s">
        <v>4820</v>
      </c>
    </row>
    <row r="17" spans="1:28" customFormat="1" ht="13.5" customHeight="1" x14ac:dyDescent="0.25">
      <c r="A17" s="152"/>
      <c r="B17" s="303" t="s">
        <v>4827</v>
      </c>
      <c r="C17" s="303"/>
      <c r="D17" s="303"/>
      <c r="E17" s="303"/>
      <c r="F17" s="303"/>
      <c r="G17" s="303"/>
      <c r="H17" s="152"/>
    </row>
    <row r="18" spans="1:28" customFormat="1" ht="9.75" customHeight="1" x14ac:dyDescent="0.25">
      <c r="A18" s="147"/>
      <c r="B18" s="147"/>
      <c r="C18" s="147"/>
      <c r="D18" s="153"/>
      <c r="E18" s="153"/>
      <c r="F18" s="153"/>
      <c r="G18" s="154"/>
      <c r="H18" s="154"/>
    </row>
    <row r="19" spans="1:28" customFormat="1" ht="15" x14ac:dyDescent="0.25">
      <c r="A19" s="155"/>
      <c r="B19" s="315" t="s">
        <v>4828</v>
      </c>
      <c r="C19" s="315"/>
      <c r="D19" s="315"/>
      <c r="E19" s="315"/>
      <c r="F19" s="315"/>
      <c r="G19" s="315"/>
      <c r="H19" s="315"/>
      <c r="T19" s="148" t="s">
        <v>4828</v>
      </c>
      <c r="U19" s="148" t="s">
        <v>4820</v>
      </c>
      <c r="V19" s="148" t="s">
        <v>4820</v>
      </c>
      <c r="W19" s="148" t="s">
        <v>4820</v>
      </c>
      <c r="X19" s="148" t="s">
        <v>4820</v>
      </c>
      <c r="Y19" s="148" t="s">
        <v>4820</v>
      </c>
      <c r="Z19" s="148" t="s">
        <v>4820</v>
      </c>
    </row>
    <row r="20" spans="1:28" customFormat="1" ht="9.75" customHeight="1" x14ac:dyDescent="0.25">
      <c r="A20" s="147"/>
      <c r="B20" s="147"/>
      <c r="C20" s="147"/>
      <c r="D20" s="149"/>
      <c r="E20" s="149"/>
      <c r="F20" s="149"/>
      <c r="G20" s="149"/>
      <c r="H20" s="149"/>
    </row>
    <row r="21" spans="1:28" customFormat="1" ht="16.5" customHeight="1" x14ac:dyDescent="0.25">
      <c r="A21" s="316" t="s">
        <v>4829</v>
      </c>
      <c r="B21" s="316" t="s">
        <v>1</v>
      </c>
      <c r="C21" s="316" t="s">
        <v>4830</v>
      </c>
      <c r="D21" s="319" t="s">
        <v>4831</v>
      </c>
      <c r="E21" s="320"/>
      <c r="F21" s="320"/>
      <c r="G21" s="320"/>
      <c r="H21" s="321"/>
    </row>
    <row r="22" spans="1:28" customFormat="1" ht="52.5" customHeight="1" x14ac:dyDescent="0.25">
      <c r="A22" s="317"/>
      <c r="B22" s="317"/>
      <c r="C22" s="317"/>
      <c r="D22" s="316" t="s">
        <v>4832</v>
      </c>
      <c r="E22" s="316" t="s">
        <v>4833</v>
      </c>
      <c r="F22" s="316" t="s">
        <v>4834</v>
      </c>
      <c r="G22" s="316" t="s">
        <v>4835</v>
      </c>
      <c r="H22" s="316" t="s">
        <v>4836</v>
      </c>
    </row>
    <row r="23" spans="1:28" customFormat="1" ht="3.75" customHeight="1" x14ac:dyDescent="0.25">
      <c r="A23" s="318"/>
      <c r="B23" s="318"/>
      <c r="C23" s="318"/>
      <c r="D23" s="318"/>
      <c r="E23" s="318"/>
      <c r="F23" s="318"/>
      <c r="G23" s="318"/>
      <c r="H23" s="318"/>
    </row>
    <row r="24" spans="1:28" customFormat="1" ht="15" x14ac:dyDescent="0.25">
      <c r="A24" s="156">
        <v>1</v>
      </c>
      <c r="B24" s="156">
        <v>2</v>
      </c>
      <c r="C24" s="156">
        <v>3</v>
      </c>
      <c r="D24" s="156">
        <v>4</v>
      </c>
      <c r="E24" s="156">
        <v>5</v>
      </c>
      <c r="F24" s="156">
        <v>6</v>
      </c>
      <c r="G24" s="156">
        <v>7</v>
      </c>
      <c r="H24" s="156">
        <v>8</v>
      </c>
    </row>
    <row r="25" spans="1:28" customFormat="1" ht="15" x14ac:dyDescent="0.25">
      <c r="A25" s="307" t="s">
        <v>4837</v>
      </c>
      <c r="B25" s="308"/>
      <c r="C25" s="308"/>
      <c r="D25" s="308"/>
      <c r="E25" s="308"/>
      <c r="F25" s="308"/>
      <c r="G25" s="308"/>
      <c r="H25" s="309"/>
      <c r="AA25" s="157" t="s">
        <v>4837</v>
      </c>
    </row>
    <row r="26" spans="1:28" customFormat="1" ht="22.5" x14ac:dyDescent="0.25">
      <c r="A26" s="158">
        <v>1</v>
      </c>
      <c r="B26" s="159" t="s">
        <v>4838</v>
      </c>
      <c r="C26" s="159" t="s">
        <v>4839</v>
      </c>
      <c r="D26" s="160">
        <v>193280.41</v>
      </c>
      <c r="E26" s="160">
        <v>21834.77</v>
      </c>
      <c r="F26" s="160">
        <v>10426.58</v>
      </c>
      <c r="G26" s="160"/>
      <c r="H26" s="160">
        <v>225541.76000000001</v>
      </c>
      <c r="AA26" s="157"/>
    </row>
    <row r="27" spans="1:28" customFormat="1" ht="15" x14ac:dyDescent="0.25">
      <c r="A27" s="161"/>
      <c r="B27" s="310" t="s">
        <v>4840</v>
      </c>
      <c r="C27" s="311"/>
      <c r="D27" s="162">
        <v>193280.41</v>
      </c>
      <c r="E27" s="162">
        <v>21834.77</v>
      </c>
      <c r="F27" s="163">
        <v>10426.58</v>
      </c>
      <c r="G27" s="163"/>
      <c r="H27" s="163">
        <v>225541.76000000001</v>
      </c>
      <c r="AA27" s="157"/>
      <c r="AB27" s="164" t="s">
        <v>4840</v>
      </c>
    </row>
    <row r="28" spans="1:28" customFormat="1" ht="15" x14ac:dyDescent="0.25">
      <c r="A28" s="307" t="s">
        <v>4841</v>
      </c>
      <c r="B28" s="308"/>
      <c r="C28" s="308"/>
      <c r="D28" s="308"/>
      <c r="E28" s="308"/>
      <c r="F28" s="308"/>
      <c r="G28" s="308"/>
      <c r="H28" s="309"/>
      <c r="AA28" s="157" t="s">
        <v>4841</v>
      </c>
      <c r="AB28" s="164"/>
    </row>
    <row r="29" spans="1:28" customFormat="1" ht="15" x14ac:dyDescent="0.25">
      <c r="A29" s="158">
        <v>2</v>
      </c>
      <c r="B29" s="159" t="s">
        <v>3242</v>
      </c>
      <c r="C29" s="159" t="s">
        <v>4842</v>
      </c>
      <c r="D29" s="160">
        <v>687.99</v>
      </c>
      <c r="E29" s="160">
        <v>368.3</v>
      </c>
      <c r="F29" s="160"/>
      <c r="G29" s="160"/>
      <c r="H29" s="160">
        <v>1056.29</v>
      </c>
      <c r="AA29" s="157"/>
      <c r="AB29" s="164"/>
    </row>
    <row r="30" spans="1:28" customFormat="1" ht="15" x14ac:dyDescent="0.25">
      <c r="A30" s="161"/>
      <c r="B30" s="310" t="s">
        <v>4843</v>
      </c>
      <c r="C30" s="311"/>
      <c r="D30" s="162">
        <v>687.99</v>
      </c>
      <c r="E30" s="162">
        <v>368.3</v>
      </c>
      <c r="F30" s="163"/>
      <c r="G30" s="163"/>
      <c r="H30" s="163">
        <v>1056.29</v>
      </c>
      <c r="AA30" s="157"/>
      <c r="AB30" s="164" t="s">
        <v>4843</v>
      </c>
    </row>
    <row r="31" spans="1:28" customFormat="1" ht="15" x14ac:dyDescent="0.25">
      <c r="A31" s="307" t="s">
        <v>4844</v>
      </c>
      <c r="B31" s="308"/>
      <c r="C31" s="308"/>
      <c r="D31" s="308"/>
      <c r="E31" s="308"/>
      <c r="F31" s="308"/>
      <c r="G31" s="308"/>
      <c r="H31" s="309"/>
      <c r="AA31" s="157" t="s">
        <v>4844</v>
      </c>
      <c r="AB31" s="164"/>
    </row>
    <row r="32" spans="1:28" customFormat="1" ht="15" x14ac:dyDescent="0.25">
      <c r="A32" s="158">
        <v>3</v>
      </c>
      <c r="B32" s="159" t="s">
        <v>3324</v>
      </c>
      <c r="C32" s="159" t="s">
        <v>4513</v>
      </c>
      <c r="D32" s="160">
        <v>22.13</v>
      </c>
      <c r="E32" s="160">
        <v>1.73</v>
      </c>
      <c r="F32" s="160"/>
      <c r="G32" s="160"/>
      <c r="H32" s="160">
        <v>23.86</v>
      </c>
      <c r="AA32" s="157"/>
      <c r="AB32" s="164"/>
    </row>
    <row r="33" spans="1:29" customFormat="1" ht="15" x14ac:dyDescent="0.25">
      <c r="A33" s="161"/>
      <c r="B33" s="310" t="s">
        <v>4845</v>
      </c>
      <c r="C33" s="311"/>
      <c r="D33" s="162">
        <v>22.13</v>
      </c>
      <c r="E33" s="162">
        <v>1.73</v>
      </c>
      <c r="F33" s="163"/>
      <c r="G33" s="163"/>
      <c r="H33" s="163">
        <v>23.86</v>
      </c>
      <c r="AA33" s="157"/>
      <c r="AB33" s="164" t="s">
        <v>4845</v>
      </c>
    </row>
    <row r="34" spans="1:29" customFormat="1" ht="15" x14ac:dyDescent="0.25">
      <c r="A34" s="307" t="s">
        <v>4846</v>
      </c>
      <c r="B34" s="308"/>
      <c r="C34" s="308"/>
      <c r="D34" s="308"/>
      <c r="E34" s="308"/>
      <c r="F34" s="308"/>
      <c r="G34" s="308"/>
      <c r="H34" s="309"/>
      <c r="AA34" s="157" t="s">
        <v>4846</v>
      </c>
      <c r="AB34" s="164"/>
    </row>
    <row r="35" spans="1:29" customFormat="1" ht="45" x14ac:dyDescent="0.25">
      <c r="A35" s="158">
        <v>4</v>
      </c>
      <c r="B35" s="159" t="s">
        <v>4847</v>
      </c>
      <c r="C35" s="159" t="s">
        <v>4848</v>
      </c>
      <c r="D35" s="160">
        <v>7438.13</v>
      </c>
      <c r="E35" s="160"/>
      <c r="F35" s="160">
        <v>151.88</v>
      </c>
      <c r="G35" s="160"/>
      <c r="H35" s="160">
        <v>7590.01</v>
      </c>
      <c r="AA35" s="157"/>
      <c r="AB35" s="164"/>
    </row>
    <row r="36" spans="1:29" customFormat="1" ht="34.5" x14ac:dyDescent="0.25">
      <c r="A36" s="161"/>
      <c r="B36" s="310" t="s">
        <v>4849</v>
      </c>
      <c r="C36" s="311"/>
      <c r="D36" s="162">
        <v>7438.13</v>
      </c>
      <c r="E36" s="162"/>
      <c r="F36" s="163">
        <v>151.88</v>
      </c>
      <c r="G36" s="163"/>
      <c r="H36" s="163">
        <v>7590.01</v>
      </c>
      <c r="AA36" s="157"/>
      <c r="AB36" s="164" t="s">
        <v>4849</v>
      </c>
    </row>
    <row r="37" spans="1:29" customFormat="1" ht="15" x14ac:dyDescent="0.25">
      <c r="A37" s="307" t="s">
        <v>4850</v>
      </c>
      <c r="B37" s="308"/>
      <c r="C37" s="308"/>
      <c r="D37" s="308"/>
      <c r="E37" s="308"/>
      <c r="F37" s="308"/>
      <c r="G37" s="308"/>
      <c r="H37" s="309"/>
      <c r="AA37" s="157" t="s">
        <v>4850</v>
      </c>
      <c r="AB37" s="164"/>
    </row>
    <row r="38" spans="1:29" customFormat="1" ht="22.5" x14ac:dyDescent="0.25">
      <c r="A38" s="158">
        <v>5</v>
      </c>
      <c r="B38" s="159" t="s">
        <v>4851</v>
      </c>
      <c r="C38" s="159" t="s">
        <v>4852</v>
      </c>
      <c r="D38" s="160">
        <v>17075.11</v>
      </c>
      <c r="E38" s="160">
        <v>2088.11</v>
      </c>
      <c r="F38" s="160">
        <v>493.99</v>
      </c>
      <c r="G38" s="160"/>
      <c r="H38" s="160">
        <v>19657.21</v>
      </c>
      <c r="AA38" s="157"/>
      <c r="AB38" s="164"/>
    </row>
    <row r="39" spans="1:29" customFormat="1" ht="15" x14ac:dyDescent="0.25">
      <c r="A39" s="161"/>
      <c r="B39" s="310" t="s">
        <v>4853</v>
      </c>
      <c r="C39" s="311"/>
      <c r="D39" s="162">
        <v>17075.11</v>
      </c>
      <c r="E39" s="162">
        <v>2088.11</v>
      </c>
      <c r="F39" s="163">
        <v>493.99</v>
      </c>
      <c r="G39" s="163"/>
      <c r="H39" s="163">
        <v>19657.21</v>
      </c>
      <c r="AA39" s="157"/>
      <c r="AB39" s="164" t="s">
        <v>4853</v>
      </c>
    </row>
    <row r="40" spans="1:29" customFormat="1" ht="15" x14ac:dyDescent="0.25">
      <c r="A40" s="161"/>
      <c r="B40" s="312" t="s">
        <v>4854</v>
      </c>
      <c r="C40" s="313"/>
      <c r="D40" s="162">
        <v>218503.77</v>
      </c>
      <c r="E40" s="162">
        <v>24292.91</v>
      </c>
      <c r="F40" s="163">
        <v>11072.45</v>
      </c>
      <c r="G40" s="163"/>
      <c r="H40" s="163">
        <v>253869.13</v>
      </c>
      <c r="AA40" s="157"/>
      <c r="AB40" s="164"/>
      <c r="AC40" s="165" t="s">
        <v>4854</v>
      </c>
    </row>
    <row r="41" spans="1:29" customFormat="1" ht="15" x14ac:dyDescent="0.25">
      <c r="A41" s="307" t="s">
        <v>4855</v>
      </c>
      <c r="B41" s="308"/>
      <c r="C41" s="308"/>
      <c r="D41" s="308"/>
      <c r="E41" s="308"/>
      <c r="F41" s="308"/>
      <c r="G41" s="308"/>
      <c r="H41" s="309"/>
      <c r="AA41" s="157" t="s">
        <v>4855</v>
      </c>
      <c r="AB41" s="164"/>
      <c r="AC41" s="165"/>
    </row>
    <row r="42" spans="1:29" customFormat="1" ht="90" x14ac:dyDescent="0.25">
      <c r="A42" s="158">
        <v>6</v>
      </c>
      <c r="B42" s="159" t="s">
        <v>4856</v>
      </c>
      <c r="C42" s="159" t="s">
        <v>4857</v>
      </c>
      <c r="D42" s="160">
        <v>2403.54</v>
      </c>
      <c r="E42" s="160">
        <v>267.22000000000003</v>
      </c>
      <c r="F42" s="160"/>
      <c r="G42" s="160"/>
      <c r="H42" s="160">
        <v>2670.76</v>
      </c>
      <c r="AA42" s="157"/>
      <c r="AB42" s="164"/>
      <c r="AC42" s="165"/>
    </row>
    <row r="43" spans="1:29" customFormat="1" ht="15" x14ac:dyDescent="0.25">
      <c r="A43" s="156"/>
      <c r="B43" s="159"/>
      <c r="C43" s="159"/>
      <c r="D43" s="160" t="s">
        <v>4858</v>
      </c>
      <c r="E43" s="160" t="s">
        <v>4859</v>
      </c>
      <c r="F43" s="160"/>
      <c r="G43" s="160"/>
      <c r="H43" s="160"/>
      <c r="AA43" s="157"/>
      <c r="AB43" s="164"/>
      <c r="AC43" s="165"/>
    </row>
    <row r="44" spans="1:29" customFormat="1" ht="15" x14ac:dyDescent="0.25">
      <c r="A44" s="161"/>
      <c r="B44" s="310" t="s">
        <v>4860</v>
      </c>
      <c r="C44" s="311"/>
      <c r="D44" s="162">
        <v>2403.54</v>
      </c>
      <c r="E44" s="162">
        <v>267.22000000000003</v>
      </c>
      <c r="F44" s="163"/>
      <c r="G44" s="163"/>
      <c r="H44" s="163">
        <v>2670.76</v>
      </c>
      <c r="AA44" s="157"/>
      <c r="AB44" s="164" t="s">
        <v>4860</v>
      </c>
      <c r="AC44" s="165"/>
    </row>
    <row r="45" spans="1:29" customFormat="1" ht="15" x14ac:dyDescent="0.25">
      <c r="A45" s="161"/>
      <c r="B45" s="312" t="s">
        <v>4861</v>
      </c>
      <c r="C45" s="313"/>
      <c r="D45" s="162">
        <v>220907.31</v>
      </c>
      <c r="E45" s="162">
        <v>24560.13</v>
      </c>
      <c r="F45" s="163">
        <v>11072.45</v>
      </c>
      <c r="G45" s="163"/>
      <c r="H45" s="163">
        <v>256539.89</v>
      </c>
      <c r="AA45" s="157"/>
      <c r="AB45" s="164"/>
      <c r="AC45" s="165" t="s">
        <v>4861</v>
      </c>
    </row>
    <row r="46" spans="1:29" customFormat="1" ht="15" x14ac:dyDescent="0.25">
      <c r="A46" s="307" t="s">
        <v>4862</v>
      </c>
      <c r="B46" s="308"/>
      <c r="C46" s="308"/>
      <c r="D46" s="308"/>
      <c r="E46" s="308"/>
      <c r="F46" s="308"/>
      <c r="G46" s="308"/>
      <c r="H46" s="309"/>
      <c r="AA46" s="157" t="s">
        <v>4862</v>
      </c>
      <c r="AB46" s="164"/>
      <c r="AC46" s="165"/>
    </row>
    <row r="47" spans="1:29" customFormat="1" ht="15" x14ac:dyDescent="0.25">
      <c r="A47" s="158">
        <v>7</v>
      </c>
      <c r="B47" s="159" t="s">
        <v>4863</v>
      </c>
      <c r="C47" s="159" t="s">
        <v>4486</v>
      </c>
      <c r="D47" s="160"/>
      <c r="E47" s="160"/>
      <c r="F47" s="160"/>
      <c r="G47" s="160">
        <v>591.95000000000005</v>
      </c>
      <c r="H47" s="160">
        <v>591.95000000000005</v>
      </c>
      <c r="AA47" s="157"/>
      <c r="AB47" s="164"/>
      <c r="AC47" s="165"/>
    </row>
    <row r="48" spans="1:29" customFormat="1" ht="15" x14ac:dyDescent="0.25">
      <c r="A48" s="161"/>
      <c r="B48" s="310" t="s">
        <v>4864</v>
      </c>
      <c r="C48" s="311"/>
      <c r="D48" s="162"/>
      <c r="E48" s="162"/>
      <c r="F48" s="163"/>
      <c r="G48" s="163">
        <v>591.95000000000005</v>
      </c>
      <c r="H48" s="163">
        <v>591.95000000000005</v>
      </c>
      <c r="AA48" s="157"/>
      <c r="AB48" s="164" t="s">
        <v>4864</v>
      </c>
      <c r="AC48" s="165"/>
    </row>
    <row r="49" spans="1:29" customFormat="1" ht="15" x14ac:dyDescent="0.25">
      <c r="A49" s="161"/>
      <c r="B49" s="312" t="s">
        <v>4865</v>
      </c>
      <c r="C49" s="313"/>
      <c r="D49" s="162">
        <v>220907.31</v>
      </c>
      <c r="E49" s="162">
        <v>24560.13</v>
      </c>
      <c r="F49" s="163">
        <v>11072.45</v>
      </c>
      <c r="G49" s="163">
        <v>591.95000000000005</v>
      </c>
      <c r="H49" s="163">
        <v>257131.84</v>
      </c>
      <c r="AA49" s="157"/>
      <c r="AB49" s="164"/>
      <c r="AC49" s="165" t="s">
        <v>4865</v>
      </c>
    </row>
    <row r="50" spans="1:29" customFormat="1" ht="15" x14ac:dyDescent="0.25">
      <c r="A50" s="307" t="s">
        <v>4866</v>
      </c>
      <c r="B50" s="308"/>
      <c r="C50" s="308"/>
      <c r="D50" s="308"/>
      <c r="E50" s="308"/>
      <c r="F50" s="308"/>
      <c r="G50" s="308"/>
      <c r="H50" s="309"/>
      <c r="AA50" s="157" t="s">
        <v>4866</v>
      </c>
      <c r="AB50" s="164"/>
      <c r="AC50" s="165"/>
    </row>
    <row r="51" spans="1:29" customFormat="1" ht="23.25" x14ac:dyDescent="0.25">
      <c r="A51" s="161"/>
      <c r="B51" s="310" t="s">
        <v>4867</v>
      </c>
      <c r="C51" s="311"/>
      <c r="D51" s="162"/>
      <c r="E51" s="162"/>
      <c r="F51" s="163"/>
      <c r="G51" s="163"/>
      <c r="H51" s="163"/>
      <c r="AA51" s="157"/>
      <c r="AB51" s="164" t="s">
        <v>4867</v>
      </c>
      <c r="AC51" s="165"/>
    </row>
    <row r="52" spans="1:29" customFormat="1" ht="15" x14ac:dyDescent="0.25">
      <c r="A52" s="161"/>
      <c r="B52" s="312" t="s">
        <v>4868</v>
      </c>
      <c r="C52" s="313"/>
      <c r="D52" s="162">
        <v>220907.31</v>
      </c>
      <c r="E52" s="162">
        <v>24560.13</v>
      </c>
      <c r="F52" s="163">
        <v>11072.45</v>
      </c>
      <c r="G52" s="163">
        <v>591.95000000000005</v>
      </c>
      <c r="H52" s="163">
        <v>257131.84</v>
      </c>
      <c r="AA52" s="157"/>
      <c r="AB52" s="164"/>
      <c r="AC52" s="165" t="s">
        <v>4868</v>
      </c>
    </row>
    <row r="53" spans="1:29" customFormat="1" ht="15" x14ac:dyDescent="0.25">
      <c r="A53" s="307" t="s">
        <v>4869</v>
      </c>
      <c r="B53" s="308"/>
      <c r="C53" s="308"/>
      <c r="D53" s="308"/>
      <c r="E53" s="308"/>
      <c r="F53" s="308"/>
      <c r="G53" s="308"/>
      <c r="H53" s="309"/>
      <c r="AA53" s="157" t="s">
        <v>4869</v>
      </c>
      <c r="AB53" s="164"/>
      <c r="AC53" s="165"/>
    </row>
    <row r="54" spans="1:29" customFormat="1" ht="33.75" x14ac:dyDescent="0.25">
      <c r="A54" s="158">
        <v>8</v>
      </c>
      <c r="B54" s="159" t="s">
        <v>4870</v>
      </c>
      <c r="C54" s="159" t="s">
        <v>4871</v>
      </c>
      <c r="D54" s="160">
        <v>2209.0700000000002</v>
      </c>
      <c r="E54" s="160">
        <v>245.6</v>
      </c>
      <c r="F54" s="160">
        <v>110.72</v>
      </c>
      <c r="G54" s="160">
        <v>5.92</v>
      </c>
      <c r="H54" s="160">
        <v>2571.31</v>
      </c>
      <c r="AA54" s="157"/>
      <c r="AB54" s="164"/>
      <c r="AC54" s="165"/>
    </row>
    <row r="55" spans="1:29" customFormat="1" ht="15" x14ac:dyDescent="0.25">
      <c r="A55" s="156"/>
      <c r="B55" s="159"/>
      <c r="C55" s="159"/>
      <c r="D55" s="160" t="s">
        <v>4872</v>
      </c>
      <c r="E55" s="160" t="s">
        <v>4873</v>
      </c>
      <c r="F55" s="160" t="s">
        <v>4874</v>
      </c>
      <c r="G55" s="160" t="s">
        <v>4875</v>
      </c>
      <c r="H55" s="160"/>
      <c r="AA55" s="157"/>
      <c r="AB55" s="164"/>
      <c r="AC55" s="165"/>
    </row>
    <row r="56" spans="1:29" customFormat="1" ht="15" x14ac:dyDescent="0.25">
      <c r="A56" s="161"/>
      <c r="B56" s="310" t="s">
        <v>4876</v>
      </c>
      <c r="C56" s="311"/>
      <c r="D56" s="162">
        <v>2209.0700000000002</v>
      </c>
      <c r="E56" s="162">
        <v>245.6</v>
      </c>
      <c r="F56" s="163">
        <v>110.72</v>
      </c>
      <c r="G56" s="163">
        <v>5.92</v>
      </c>
      <c r="H56" s="163">
        <v>2571.31</v>
      </c>
      <c r="AA56" s="157"/>
      <c r="AB56" s="164" t="s">
        <v>4876</v>
      </c>
      <c r="AC56" s="165"/>
    </row>
    <row r="57" spans="1:29" customFormat="1" ht="15" x14ac:dyDescent="0.25">
      <c r="A57" s="161"/>
      <c r="B57" s="312" t="s">
        <v>4877</v>
      </c>
      <c r="C57" s="313"/>
      <c r="D57" s="162">
        <v>223116.38</v>
      </c>
      <c r="E57" s="162">
        <v>24805.73</v>
      </c>
      <c r="F57" s="163">
        <v>11183.17</v>
      </c>
      <c r="G57" s="163">
        <v>597.87</v>
      </c>
      <c r="H57" s="163">
        <v>259703.15</v>
      </c>
      <c r="AA57" s="157"/>
      <c r="AB57" s="164"/>
      <c r="AC57" s="165" t="s">
        <v>4877</v>
      </c>
    </row>
    <row r="58" spans="1:29" customFormat="1" ht="15" x14ac:dyDescent="0.25">
      <c r="A58" s="307" t="s">
        <v>4878</v>
      </c>
      <c r="B58" s="308"/>
      <c r="C58" s="308"/>
      <c r="D58" s="308"/>
      <c r="E58" s="308"/>
      <c r="F58" s="308"/>
      <c r="G58" s="308"/>
      <c r="H58" s="309"/>
      <c r="AA58" s="157" t="s">
        <v>4878</v>
      </c>
      <c r="AB58" s="164"/>
      <c r="AC58" s="165"/>
    </row>
    <row r="59" spans="1:29" customFormat="1" ht="45" x14ac:dyDescent="0.25">
      <c r="A59" s="158">
        <v>9</v>
      </c>
      <c r="B59" s="159" t="s">
        <v>4879</v>
      </c>
      <c r="C59" s="159" t="s">
        <v>4880</v>
      </c>
      <c r="D59" s="160">
        <v>44623.28</v>
      </c>
      <c r="E59" s="160">
        <v>4961.1499999999996</v>
      </c>
      <c r="F59" s="160">
        <v>2236.63</v>
      </c>
      <c r="G59" s="160">
        <v>119.57</v>
      </c>
      <c r="H59" s="160">
        <v>51940.63</v>
      </c>
      <c r="AA59" s="157"/>
      <c r="AB59" s="164"/>
      <c r="AC59" s="165"/>
    </row>
    <row r="60" spans="1:29" customFormat="1" ht="15" x14ac:dyDescent="0.25">
      <c r="A60" s="156"/>
      <c r="B60" s="159"/>
      <c r="C60" s="159"/>
      <c r="D60" s="160" t="s">
        <v>4881</v>
      </c>
      <c r="E60" s="160" t="s">
        <v>4882</v>
      </c>
      <c r="F60" s="160" t="s">
        <v>4883</v>
      </c>
      <c r="G60" s="160" t="s">
        <v>4884</v>
      </c>
      <c r="H60" s="160"/>
      <c r="AA60" s="157"/>
      <c r="AB60" s="164"/>
      <c r="AC60" s="165"/>
    </row>
    <row r="61" spans="1:29" customFormat="1" ht="15" x14ac:dyDescent="0.25">
      <c r="A61" s="161"/>
      <c r="B61" s="310" t="s">
        <v>4885</v>
      </c>
      <c r="C61" s="311"/>
      <c r="D61" s="162">
        <v>44623.28</v>
      </c>
      <c r="E61" s="162">
        <v>4961.1499999999996</v>
      </c>
      <c r="F61" s="163">
        <v>2236.63</v>
      </c>
      <c r="G61" s="163">
        <v>119.57</v>
      </c>
      <c r="H61" s="163">
        <v>51940.63</v>
      </c>
      <c r="AA61" s="157"/>
      <c r="AB61" s="164" t="s">
        <v>4885</v>
      </c>
      <c r="AC61" s="165"/>
    </row>
    <row r="62" spans="1:29" customFormat="1" ht="15" x14ac:dyDescent="0.25">
      <c r="A62" s="161"/>
      <c r="B62" s="312" t="s">
        <v>4886</v>
      </c>
      <c r="C62" s="313"/>
      <c r="D62" s="162">
        <v>267739.65999999997</v>
      </c>
      <c r="E62" s="162">
        <v>29766.880000000001</v>
      </c>
      <c r="F62" s="163">
        <v>13419.8</v>
      </c>
      <c r="G62" s="163">
        <v>717.44</v>
      </c>
      <c r="H62" s="163">
        <v>311643.78000000003</v>
      </c>
      <c r="AA62" s="157"/>
      <c r="AB62" s="164"/>
      <c r="AC62" s="165" t="s">
        <v>4886</v>
      </c>
    </row>
    <row r="65" spans="1:53" s="170" customFormat="1" x14ac:dyDescent="0.25">
      <c r="A65" s="166" t="s">
        <v>4887</v>
      </c>
      <c r="B65" s="167"/>
      <c r="C65" s="314" t="s">
        <v>4888</v>
      </c>
      <c r="D65" s="314"/>
      <c r="E65" s="304" t="s">
        <v>4889</v>
      </c>
      <c r="F65" s="304"/>
      <c r="G65" s="304"/>
      <c r="H65" s="304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 t="s">
        <v>4888</v>
      </c>
      <c r="AE65" s="168" t="s">
        <v>4820</v>
      </c>
      <c r="AF65" s="169" t="s">
        <v>4889</v>
      </c>
      <c r="AG65" s="169" t="s">
        <v>4820</v>
      </c>
      <c r="AH65" s="169" t="s">
        <v>4820</v>
      </c>
      <c r="AI65" s="169" t="s">
        <v>4820</v>
      </c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</row>
    <row r="66" spans="1:53" s="173" customFormat="1" ht="18.75" customHeight="1" x14ac:dyDescent="0.25">
      <c r="A66" s="171"/>
      <c r="B66" s="171"/>
      <c r="C66" s="303" t="s">
        <v>4890</v>
      </c>
      <c r="D66" s="303"/>
      <c r="E66" s="303"/>
      <c r="F66" s="303"/>
      <c r="G66" s="303"/>
      <c r="H66" s="303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</row>
    <row r="67" spans="1:53" s="170" customFormat="1" ht="15" x14ac:dyDescent="0.25">
      <c r="A67" s="166" t="s">
        <v>4891</v>
      </c>
      <c r="B67" s="167"/>
      <c r="C67"/>
      <c r="D67" s="174"/>
      <c r="E67" s="304" t="s">
        <v>4892</v>
      </c>
      <c r="F67" s="304"/>
      <c r="G67" s="304"/>
      <c r="H67" s="304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9" t="s">
        <v>4892</v>
      </c>
      <c r="AK67" s="169" t="s">
        <v>4820</v>
      </c>
      <c r="AL67" s="169" t="s">
        <v>4820</v>
      </c>
      <c r="AM67" s="169" t="s">
        <v>4820</v>
      </c>
      <c r="AN67" s="168"/>
      <c r="AO67" s="168"/>
      <c r="AP67" s="168"/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</row>
    <row r="68" spans="1:53" s="173" customFormat="1" ht="18.75" customHeight="1" x14ac:dyDescent="0.25">
      <c r="A68" s="171"/>
      <c r="B68" s="171"/>
      <c r="C68" s="303" t="s">
        <v>4890</v>
      </c>
      <c r="D68" s="303"/>
      <c r="E68" s="303"/>
      <c r="F68" s="303"/>
      <c r="G68" s="303"/>
      <c r="H68" s="303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</row>
    <row r="69" spans="1:53" s="170" customFormat="1" x14ac:dyDescent="0.25">
      <c r="A69" s="305" t="s">
        <v>4893</v>
      </c>
      <c r="B69" s="305"/>
      <c r="C69" s="305"/>
      <c r="D69" s="305"/>
      <c r="E69" s="304" t="s">
        <v>4894</v>
      </c>
      <c r="F69" s="304"/>
      <c r="G69" s="304"/>
      <c r="H69" s="304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9" t="s">
        <v>4893</v>
      </c>
      <c r="AO69" s="169" t="s">
        <v>4820</v>
      </c>
      <c r="AP69" s="169" t="s">
        <v>4820</v>
      </c>
      <c r="AQ69" s="169" t="s">
        <v>4820</v>
      </c>
      <c r="AR69" s="169" t="s">
        <v>4894</v>
      </c>
      <c r="AS69" s="169" t="s">
        <v>4820</v>
      </c>
      <c r="AT69" s="169" t="s">
        <v>4820</v>
      </c>
      <c r="AU69" s="169" t="s">
        <v>4820</v>
      </c>
      <c r="AV69" s="168"/>
      <c r="AW69" s="168"/>
      <c r="AX69" s="168"/>
      <c r="AY69" s="168"/>
      <c r="AZ69" s="168"/>
      <c r="BA69" s="168"/>
    </row>
    <row r="70" spans="1:53" s="173" customFormat="1" ht="18.75" customHeight="1" x14ac:dyDescent="0.25">
      <c r="A70" s="171"/>
      <c r="B70" s="171"/>
      <c r="C70" s="303" t="s">
        <v>4890</v>
      </c>
      <c r="D70" s="303"/>
      <c r="E70" s="303"/>
      <c r="F70" s="303"/>
      <c r="G70" s="303"/>
      <c r="H70" s="303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</row>
    <row r="71" spans="1:53" s="170" customFormat="1" x14ac:dyDescent="0.25">
      <c r="A71" s="166" t="s">
        <v>4818</v>
      </c>
      <c r="B71" s="167"/>
      <c r="C71" s="306" t="s">
        <v>4895</v>
      </c>
      <c r="D71" s="306"/>
      <c r="E71" s="304" t="s">
        <v>4896</v>
      </c>
      <c r="F71" s="304"/>
      <c r="G71" s="304"/>
      <c r="H71" s="304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9" t="s">
        <v>4895</v>
      </c>
      <c r="AW71" s="169" t="s">
        <v>4820</v>
      </c>
      <c r="AX71" s="169" t="s">
        <v>4896</v>
      </c>
      <c r="AY71" s="169" t="s">
        <v>4820</v>
      </c>
      <c r="AZ71" s="169" t="s">
        <v>4820</v>
      </c>
      <c r="BA71" s="169" t="s">
        <v>4820</v>
      </c>
    </row>
    <row r="72" spans="1:53" s="173" customFormat="1" ht="18.75" customHeight="1" x14ac:dyDescent="0.25">
      <c r="A72" s="171"/>
      <c r="B72" s="171"/>
      <c r="C72" s="303" t="s">
        <v>4897</v>
      </c>
      <c r="D72" s="303"/>
      <c r="E72" s="303"/>
      <c r="F72" s="303"/>
      <c r="G72" s="303"/>
      <c r="H72" s="303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2"/>
      <c r="AY72" s="172"/>
      <c r="AZ72" s="172"/>
      <c r="BA72" s="172"/>
    </row>
  </sheetData>
  <mergeCells count="54">
    <mergeCell ref="B16:G16"/>
    <mergeCell ref="C4:G4"/>
    <mergeCell ref="C5:G5"/>
    <mergeCell ref="C9:G9"/>
    <mergeCell ref="C10:G10"/>
    <mergeCell ref="B12:G12"/>
    <mergeCell ref="A31:H31"/>
    <mergeCell ref="B17:G17"/>
    <mergeCell ref="B19:H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A25:H25"/>
    <mergeCell ref="B27:C27"/>
    <mergeCell ref="A28:H28"/>
    <mergeCell ref="B30:C30"/>
    <mergeCell ref="B49:C49"/>
    <mergeCell ref="B33:C33"/>
    <mergeCell ref="A34:H34"/>
    <mergeCell ref="B36:C36"/>
    <mergeCell ref="A37:H37"/>
    <mergeCell ref="B39:C39"/>
    <mergeCell ref="B40:C40"/>
    <mergeCell ref="A41:H41"/>
    <mergeCell ref="B44:C44"/>
    <mergeCell ref="B45:C45"/>
    <mergeCell ref="A46:H46"/>
    <mergeCell ref="B48:C48"/>
    <mergeCell ref="C66:H66"/>
    <mergeCell ref="A50:H50"/>
    <mergeCell ref="B51:C51"/>
    <mergeCell ref="B52:C52"/>
    <mergeCell ref="A53:H53"/>
    <mergeCell ref="B56:C56"/>
    <mergeCell ref="B57:C57"/>
    <mergeCell ref="A58:H58"/>
    <mergeCell ref="B61:C61"/>
    <mergeCell ref="B62:C62"/>
    <mergeCell ref="C65:D65"/>
    <mergeCell ref="E65:H65"/>
    <mergeCell ref="C72:H72"/>
    <mergeCell ref="E67:H67"/>
    <mergeCell ref="C68:H68"/>
    <mergeCell ref="A69:D69"/>
    <mergeCell ref="E69:H69"/>
    <mergeCell ref="C70:H70"/>
    <mergeCell ref="C71:D71"/>
    <mergeCell ref="E71:H71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проект НМЦК </vt:lpstr>
      <vt:lpstr>Смета контракта - Расчет цены к</vt:lpstr>
      <vt:lpstr>Сводный сметный расчет 1 кварта</vt:lpstr>
      <vt:lpstr>'Смета контракта - Расчет цены к'!_Hlk148619212</vt:lpstr>
      <vt:lpstr>'Сводный сметный расчет 1 кварта'!Заголовки_для_печати</vt:lpstr>
      <vt:lpstr>'Смета контракта - Расчет цены к'!Заголовки_для_печати</vt:lpstr>
      <vt:lpstr>'проект НМЦК '!Область_печати</vt:lpstr>
      <vt:lpstr>'Сводный сметный расчет 1 кварта'!Область_печати</vt:lpstr>
      <vt:lpstr>'Смета контракта - Расчет цены 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Гаврилова Надежда Вячеславовна</dc:creator>
  <cp:lastModifiedBy>Денисюк Алина Васильевна</cp:lastModifiedBy>
  <cp:lastPrinted>2022-03-30T07:35:31Z</cp:lastPrinted>
  <dcterms:created xsi:type="dcterms:W3CDTF">2020-09-30T08:50:27Z</dcterms:created>
  <dcterms:modified xsi:type="dcterms:W3CDTF">2025-08-06T11:53:11Z</dcterms:modified>
</cp:coreProperties>
</file>