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yukAV\AppData\Roaming\1C\1cv8\0471dac4-ffaf-483d-926b-3d9dced5a601\f9414b19-9dfc-40cb-8bca-47af6e3baa57\App\"/>
    </mc:Choice>
  </mc:AlternateContent>
  <bookViews>
    <workbookView xWindow="0" yWindow="0" windowWidth="28800" windowHeight="11625" firstSheet="1" activeTab="1"/>
  </bookViews>
  <sheets>
    <sheet name="проект НМЦК " sheetId="2" state="hidden" r:id="rId1"/>
    <sheet name="СК кап.рем. СК пгт. Советский" sheetId="1" r:id="rId2"/>
  </sheets>
  <definedNames>
    <definedName name="_xlnm.Print_Titles" localSheetId="1">'СК кап.рем. СК пгт. Советский'!$11:$11</definedName>
    <definedName name="_xlnm.Print_Area" localSheetId="0">'проект НМЦК '!$A$1:$G$63</definedName>
    <definedName name="_xlnm.Print_Area" localSheetId="1">'СК кап.рем. СК пгт. Советский'!$A$1:$L$378</definedName>
  </definedNames>
  <calcPr calcId="162913"/>
</workbook>
</file>

<file path=xl/calcChain.xml><?xml version="1.0" encoding="utf-8"?>
<calcChain xmlns="http://schemas.openxmlformats.org/spreadsheetml/2006/main">
  <c r="J361" i="1" l="1"/>
  <c r="C20" i="2"/>
  <c r="C21" i="2" s="1"/>
  <c r="D15" i="2"/>
  <c r="F17" i="2" l="1"/>
  <c r="E15" i="2"/>
  <c r="G15" i="2" l="1"/>
  <c r="D16" i="2"/>
  <c r="E16" i="2" s="1"/>
  <c r="F16" i="2"/>
  <c r="D17" i="2"/>
  <c r="G16" i="2" l="1"/>
  <c r="C22" i="2"/>
  <c r="C23" i="2" s="1"/>
  <c r="E17" i="2"/>
  <c r="E20" i="2" s="1"/>
  <c r="G17" i="2" l="1"/>
  <c r="E21" i="2"/>
  <c r="G20" i="2" l="1"/>
  <c r="G21" i="2" s="1"/>
  <c r="G22" i="2" s="1"/>
  <c r="G23" i="2" s="1"/>
  <c r="E22" i="2"/>
  <c r="E23" i="2" s="1"/>
  <c r="K361" i="1" l="1"/>
  <c r="K367" i="1" s="1"/>
  <c r="I361" i="1"/>
  <c r="I367" i="1" s="1"/>
  <c r="I337" i="1" l="1"/>
  <c r="I336" i="1"/>
  <c r="H359" i="1"/>
  <c r="J359" i="1" s="1"/>
  <c r="K359" i="1" s="1"/>
  <c r="H358" i="1"/>
  <c r="J358" i="1" s="1"/>
  <c r="K358" i="1" s="1"/>
  <c r="H356" i="1"/>
  <c r="J356" i="1" s="1"/>
  <c r="K356" i="1" s="1"/>
  <c r="H355" i="1"/>
  <c r="J355" i="1" s="1"/>
  <c r="K355" i="1" s="1"/>
  <c r="H354" i="1"/>
  <c r="J354" i="1" s="1"/>
  <c r="K354" i="1" s="1"/>
  <c r="H353" i="1"/>
  <c r="J353" i="1" s="1"/>
  <c r="K353" i="1" s="1"/>
  <c r="H352" i="1"/>
  <c r="J352" i="1" s="1"/>
  <c r="K352" i="1" s="1"/>
  <c r="H351" i="1"/>
  <c r="J351" i="1" s="1"/>
  <c r="K351" i="1" s="1"/>
  <c r="H350" i="1"/>
  <c r="H349" i="1"/>
  <c r="H348" i="1"/>
  <c r="J348" i="1" s="1"/>
  <c r="K348" i="1" s="1"/>
  <c r="H347" i="1"/>
  <c r="J347" i="1" s="1"/>
  <c r="K347" i="1" s="1"/>
  <c r="H346" i="1"/>
  <c r="J346" i="1" s="1"/>
  <c r="K346" i="1" s="1"/>
  <c r="H345" i="1"/>
  <c r="H344" i="1"/>
  <c r="J344" i="1" s="1"/>
  <c r="K344" i="1" s="1"/>
  <c r="H343" i="1"/>
  <c r="J343" i="1" s="1"/>
  <c r="K343" i="1" s="1"/>
  <c r="H342" i="1"/>
  <c r="J342" i="1" s="1"/>
  <c r="K342" i="1" s="1"/>
  <c r="H341" i="1"/>
  <c r="J341" i="1" s="1"/>
  <c r="K341" i="1" s="1"/>
  <c r="H340" i="1"/>
  <c r="J340" i="1" s="1"/>
  <c r="K340" i="1" s="1"/>
  <c r="H339" i="1"/>
  <c r="J339" i="1" s="1"/>
  <c r="K339" i="1" s="1"/>
  <c r="I306" i="1"/>
  <c r="I305" i="1"/>
  <c r="H335" i="1"/>
  <c r="J335" i="1" s="1"/>
  <c r="K335" i="1" s="1"/>
  <c r="H334" i="1"/>
  <c r="J334" i="1" s="1"/>
  <c r="K334" i="1" s="1"/>
  <c r="H333" i="1"/>
  <c r="J333" i="1" s="1"/>
  <c r="K333" i="1" s="1"/>
  <c r="H332" i="1"/>
  <c r="J332" i="1" s="1"/>
  <c r="K332" i="1" s="1"/>
  <c r="H331" i="1"/>
  <c r="J331" i="1" s="1"/>
  <c r="K331" i="1" s="1"/>
  <c r="H330" i="1"/>
  <c r="J330" i="1" s="1"/>
  <c r="K330" i="1" s="1"/>
  <c r="H328" i="1"/>
  <c r="J328" i="1" s="1"/>
  <c r="K328" i="1" s="1"/>
  <c r="H327" i="1"/>
  <c r="J327" i="1" s="1"/>
  <c r="K327" i="1" s="1"/>
  <c r="H326" i="1"/>
  <c r="J326" i="1" s="1"/>
  <c r="K326" i="1" s="1"/>
  <c r="H325" i="1"/>
  <c r="J325" i="1" s="1"/>
  <c r="K325" i="1" s="1"/>
  <c r="H324" i="1"/>
  <c r="J324" i="1" s="1"/>
  <c r="K324" i="1" s="1"/>
  <c r="H323" i="1"/>
  <c r="J323" i="1" s="1"/>
  <c r="K323" i="1" s="1"/>
  <c r="H322" i="1"/>
  <c r="J322" i="1" s="1"/>
  <c r="K322" i="1" s="1"/>
  <c r="H321" i="1"/>
  <c r="J321" i="1" s="1"/>
  <c r="K321" i="1" s="1"/>
  <c r="H320" i="1"/>
  <c r="J320" i="1" s="1"/>
  <c r="K320" i="1" s="1"/>
  <c r="H319" i="1"/>
  <c r="J319" i="1" s="1"/>
  <c r="K319" i="1" s="1"/>
  <c r="H318" i="1"/>
  <c r="J318" i="1" s="1"/>
  <c r="K318" i="1" s="1"/>
  <c r="H317" i="1"/>
  <c r="J317" i="1" s="1"/>
  <c r="K317" i="1" s="1"/>
  <c r="H316" i="1"/>
  <c r="J316" i="1" s="1"/>
  <c r="K316" i="1" s="1"/>
  <c r="H315" i="1"/>
  <c r="J315" i="1" s="1"/>
  <c r="K315" i="1" s="1"/>
  <c r="H314" i="1"/>
  <c r="J314" i="1" s="1"/>
  <c r="K314" i="1" s="1"/>
  <c r="H313" i="1"/>
  <c r="J313" i="1" s="1"/>
  <c r="K313" i="1" s="1"/>
  <c r="H312" i="1"/>
  <c r="J312" i="1" s="1"/>
  <c r="K312" i="1" s="1"/>
  <c r="H311" i="1"/>
  <c r="J311" i="1" s="1"/>
  <c r="K311" i="1" s="1"/>
  <c r="H310" i="1"/>
  <c r="J310" i="1" s="1"/>
  <c r="K310" i="1" s="1"/>
  <c r="H309" i="1"/>
  <c r="J309" i="1" s="1"/>
  <c r="K309" i="1" s="1"/>
  <c r="H308" i="1"/>
  <c r="J308" i="1" s="1"/>
  <c r="K308" i="1" s="1"/>
  <c r="I274" i="1"/>
  <c r="I273" i="1"/>
  <c r="H296" i="1"/>
  <c r="J296" i="1" s="1"/>
  <c r="K296" i="1" s="1"/>
  <c r="H295" i="1"/>
  <c r="J295" i="1" s="1"/>
  <c r="K295" i="1" s="1"/>
  <c r="H294" i="1"/>
  <c r="J294" i="1" s="1"/>
  <c r="K294" i="1" s="1"/>
  <c r="H293" i="1"/>
  <c r="J293" i="1" s="1"/>
  <c r="K293" i="1" s="1"/>
  <c r="H292" i="1"/>
  <c r="J292" i="1" s="1"/>
  <c r="K292" i="1" s="1"/>
  <c r="H291" i="1"/>
  <c r="J291" i="1" s="1"/>
  <c r="K291" i="1" s="1"/>
  <c r="H290" i="1"/>
  <c r="J290" i="1" s="1"/>
  <c r="K290" i="1" s="1"/>
  <c r="H289" i="1"/>
  <c r="J289" i="1" s="1"/>
  <c r="K289" i="1" s="1"/>
  <c r="H288" i="1"/>
  <c r="J288" i="1" s="1"/>
  <c r="K288" i="1" s="1"/>
  <c r="H287" i="1"/>
  <c r="J287" i="1" s="1"/>
  <c r="K287" i="1" s="1"/>
  <c r="H286" i="1"/>
  <c r="J286" i="1" s="1"/>
  <c r="K286" i="1" s="1"/>
  <c r="H285" i="1"/>
  <c r="J285" i="1" s="1"/>
  <c r="K285" i="1" s="1"/>
  <c r="H284" i="1"/>
  <c r="J284" i="1" s="1"/>
  <c r="K284" i="1" s="1"/>
  <c r="H283" i="1"/>
  <c r="J283" i="1" s="1"/>
  <c r="K283" i="1" s="1"/>
  <c r="H282" i="1"/>
  <c r="J282" i="1" s="1"/>
  <c r="K282" i="1" s="1"/>
  <c r="H281" i="1"/>
  <c r="J281" i="1" s="1"/>
  <c r="K281" i="1" s="1"/>
  <c r="H280" i="1"/>
  <c r="J280" i="1" s="1"/>
  <c r="K280" i="1" s="1"/>
  <c r="H279" i="1"/>
  <c r="J279" i="1" s="1"/>
  <c r="K279" i="1" s="1"/>
  <c r="H278" i="1"/>
  <c r="J278" i="1" s="1"/>
  <c r="K278" i="1" s="1"/>
  <c r="H277" i="1"/>
  <c r="J277" i="1" s="1"/>
  <c r="K277" i="1" s="1"/>
  <c r="H276" i="1"/>
  <c r="J276" i="1" s="1"/>
  <c r="K276" i="1" s="1"/>
  <c r="H304" i="1"/>
  <c r="J304" i="1" s="1"/>
  <c r="K304" i="1" s="1"/>
  <c r="H303" i="1"/>
  <c r="J303" i="1" s="1"/>
  <c r="K303" i="1" s="1"/>
  <c r="H302" i="1"/>
  <c r="J302" i="1" s="1"/>
  <c r="K302" i="1" s="1"/>
  <c r="H301" i="1"/>
  <c r="J301" i="1" s="1"/>
  <c r="K301" i="1" s="1"/>
  <c r="H300" i="1"/>
  <c r="J300" i="1" s="1"/>
  <c r="K300" i="1" s="1"/>
  <c r="H299" i="1"/>
  <c r="J299" i="1" s="1"/>
  <c r="K299" i="1" s="1"/>
  <c r="H298" i="1"/>
  <c r="J298" i="1" s="1"/>
  <c r="K298" i="1" s="1"/>
  <c r="I232" i="1"/>
  <c r="I231" i="1"/>
  <c r="H272" i="1"/>
  <c r="J272" i="1" s="1"/>
  <c r="K272" i="1" s="1"/>
  <c r="H271" i="1"/>
  <c r="J271" i="1" s="1"/>
  <c r="K271" i="1" s="1"/>
  <c r="H270" i="1"/>
  <c r="J270" i="1" s="1"/>
  <c r="K270" i="1" s="1"/>
  <c r="H269" i="1"/>
  <c r="J269" i="1" s="1"/>
  <c r="K269" i="1" s="1"/>
  <c r="H268" i="1"/>
  <c r="J268" i="1" s="1"/>
  <c r="K268" i="1" s="1"/>
  <c r="H267" i="1"/>
  <c r="J267" i="1" s="1"/>
  <c r="K267" i="1" s="1"/>
  <c r="H266" i="1"/>
  <c r="J266" i="1" s="1"/>
  <c r="K266" i="1" s="1"/>
  <c r="H265" i="1"/>
  <c r="J265" i="1" s="1"/>
  <c r="K265" i="1" s="1"/>
  <c r="H264" i="1"/>
  <c r="J264" i="1" s="1"/>
  <c r="K264" i="1" s="1"/>
  <c r="H263" i="1"/>
  <c r="J263" i="1" s="1"/>
  <c r="K263" i="1" s="1"/>
  <c r="H262" i="1"/>
  <c r="J262" i="1" s="1"/>
  <c r="K262" i="1" s="1"/>
  <c r="H260" i="1"/>
  <c r="J260" i="1" s="1"/>
  <c r="K260" i="1" s="1"/>
  <c r="H259" i="1"/>
  <c r="J259" i="1" s="1"/>
  <c r="K259" i="1" s="1"/>
  <c r="H258" i="1"/>
  <c r="J258" i="1" s="1"/>
  <c r="K258" i="1" s="1"/>
  <c r="H257" i="1"/>
  <c r="J257" i="1" s="1"/>
  <c r="K257" i="1" s="1"/>
  <c r="H256" i="1"/>
  <c r="J256" i="1" s="1"/>
  <c r="K256" i="1" s="1"/>
  <c r="H255" i="1"/>
  <c r="J255" i="1" s="1"/>
  <c r="K255" i="1" s="1"/>
  <c r="H254" i="1"/>
  <c r="J254" i="1" s="1"/>
  <c r="K254" i="1" s="1"/>
  <c r="H253" i="1"/>
  <c r="J253" i="1" s="1"/>
  <c r="K253" i="1" s="1"/>
  <c r="H252" i="1"/>
  <c r="J252" i="1" s="1"/>
  <c r="K252" i="1" s="1"/>
  <c r="H251" i="1"/>
  <c r="J251" i="1" s="1"/>
  <c r="K251" i="1" s="1"/>
  <c r="H250" i="1"/>
  <c r="J250" i="1" s="1"/>
  <c r="K250" i="1" s="1"/>
  <c r="H249" i="1"/>
  <c r="J249" i="1" s="1"/>
  <c r="K249" i="1" s="1"/>
  <c r="H248" i="1"/>
  <c r="J248" i="1" s="1"/>
  <c r="K248" i="1" s="1"/>
  <c r="H247" i="1"/>
  <c r="J247" i="1" s="1"/>
  <c r="K247" i="1" s="1"/>
  <c r="H245" i="1"/>
  <c r="J245" i="1" s="1"/>
  <c r="K245" i="1" s="1"/>
  <c r="H244" i="1"/>
  <c r="J244" i="1" s="1"/>
  <c r="K244" i="1" s="1"/>
  <c r="H243" i="1"/>
  <c r="J243" i="1" s="1"/>
  <c r="K243" i="1" s="1"/>
  <c r="H242" i="1"/>
  <c r="J242" i="1" s="1"/>
  <c r="K242" i="1" s="1"/>
  <c r="H241" i="1"/>
  <c r="J241" i="1" s="1"/>
  <c r="K241" i="1" s="1"/>
  <c r="H240" i="1"/>
  <c r="J240" i="1" s="1"/>
  <c r="K240" i="1" s="1"/>
  <c r="H238" i="1"/>
  <c r="J238" i="1" s="1"/>
  <c r="K238" i="1" s="1"/>
  <c r="H237" i="1"/>
  <c r="J237" i="1" s="1"/>
  <c r="K237" i="1" s="1"/>
  <c r="H236" i="1"/>
  <c r="J236" i="1" s="1"/>
  <c r="K236" i="1" s="1"/>
  <c r="H235" i="1"/>
  <c r="J235" i="1" s="1"/>
  <c r="K235" i="1" s="1"/>
  <c r="H234" i="1"/>
  <c r="J234" i="1" s="1"/>
  <c r="K234" i="1" s="1"/>
  <c r="H230" i="1"/>
  <c r="J230" i="1" s="1"/>
  <c r="K230" i="1" s="1"/>
  <c r="H229" i="1"/>
  <c r="J229" i="1" s="1"/>
  <c r="K229" i="1" s="1"/>
  <c r="H228" i="1"/>
  <c r="J228" i="1" s="1"/>
  <c r="K228" i="1" s="1"/>
  <c r="H227" i="1"/>
  <c r="J227" i="1" s="1"/>
  <c r="K227" i="1" s="1"/>
  <c r="H226" i="1"/>
  <c r="J226" i="1" s="1"/>
  <c r="K226" i="1" s="1"/>
  <c r="H225" i="1"/>
  <c r="J225" i="1" s="1"/>
  <c r="K225" i="1" s="1"/>
  <c r="H224" i="1"/>
  <c r="J224" i="1" s="1"/>
  <c r="K224" i="1" s="1"/>
  <c r="H223" i="1"/>
  <c r="J223" i="1" s="1"/>
  <c r="K223" i="1" s="1"/>
  <c r="H221" i="1"/>
  <c r="J221" i="1" s="1"/>
  <c r="K221" i="1" s="1"/>
  <c r="H220" i="1"/>
  <c r="J220" i="1" s="1"/>
  <c r="K220" i="1" s="1"/>
  <c r="H219" i="1"/>
  <c r="J219" i="1" s="1"/>
  <c r="K219" i="1" s="1"/>
  <c r="H218" i="1"/>
  <c r="J218" i="1" s="1"/>
  <c r="K218" i="1" s="1"/>
  <c r="H217" i="1"/>
  <c r="J217" i="1" s="1"/>
  <c r="K217" i="1" s="1"/>
  <c r="H216" i="1"/>
  <c r="J216" i="1" s="1"/>
  <c r="K216" i="1" s="1"/>
  <c r="H215" i="1"/>
  <c r="J215" i="1" s="1"/>
  <c r="K215" i="1" s="1"/>
  <c r="H214" i="1"/>
  <c r="J214" i="1" s="1"/>
  <c r="K214" i="1" s="1"/>
  <c r="H213" i="1"/>
  <c r="J213" i="1" s="1"/>
  <c r="K213" i="1" s="1"/>
  <c r="H212" i="1"/>
  <c r="J212" i="1" s="1"/>
  <c r="K212" i="1" s="1"/>
  <c r="H211" i="1"/>
  <c r="J211" i="1" s="1"/>
  <c r="K211" i="1" s="1"/>
  <c r="H210" i="1"/>
  <c r="J210" i="1" s="1"/>
  <c r="K210" i="1" s="1"/>
  <c r="H209" i="1"/>
  <c r="J209" i="1" s="1"/>
  <c r="K209" i="1" s="1"/>
  <c r="H208" i="1"/>
  <c r="J208" i="1" s="1"/>
  <c r="K208" i="1" s="1"/>
  <c r="H207" i="1"/>
  <c r="J207" i="1" s="1"/>
  <c r="K207" i="1" s="1"/>
  <c r="H206" i="1"/>
  <c r="J206" i="1" s="1"/>
  <c r="K206" i="1" s="1"/>
  <c r="H205" i="1"/>
  <c r="J205" i="1" s="1"/>
  <c r="K205" i="1" s="1"/>
  <c r="H204" i="1"/>
  <c r="J204" i="1" s="1"/>
  <c r="K204" i="1" s="1"/>
  <c r="H203" i="1"/>
  <c r="J203" i="1" s="1"/>
  <c r="K203" i="1" s="1"/>
  <c r="H202" i="1"/>
  <c r="J202" i="1" s="1"/>
  <c r="K202" i="1" s="1"/>
  <c r="H201" i="1"/>
  <c r="J201" i="1" s="1"/>
  <c r="K201" i="1" s="1"/>
  <c r="H200" i="1"/>
  <c r="J200" i="1" s="1"/>
  <c r="K200" i="1" s="1"/>
  <c r="H199" i="1"/>
  <c r="J199" i="1" s="1"/>
  <c r="K199" i="1" s="1"/>
  <c r="H198" i="1"/>
  <c r="J198" i="1" s="1"/>
  <c r="K198" i="1" s="1"/>
  <c r="I196" i="1"/>
  <c r="I195" i="1"/>
  <c r="I143" i="1"/>
  <c r="I142" i="1"/>
  <c r="H194" i="1"/>
  <c r="J194" i="1" s="1"/>
  <c r="K194" i="1" s="1"/>
  <c r="H193" i="1"/>
  <c r="J193" i="1" s="1"/>
  <c r="K193" i="1" s="1"/>
  <c r="H192" i="1"/>
  <c r="J192" i="1" s="1"/>
  <c r="K192" i="1" s="1"/>
  <c r="H191" i="1"/>
  <c r="J191" i="1" s="1"/>
  <c r="K191" i="1" s="1"/>
  <c r="H190" i="1"/>
  <c r="J190" i="1" s="1"/>
  <c r="K190" i="1" s="1"/>
  <c r="H189" i="1"/>
  <c r="J189" i="1" s="1"/>
  <c r="K189" i="1" s="1"/>
  <c r="H188" i="1"/>
  <c r="J188" i="1" s="1"/>
  <c r="K188" i="1" s="1"/>
  <c r="H187" i="1"/>
  <c r="J187" i="1" s="1"/>
  <c r="K187" i="1" s="1"/>
  <c r="H186" i="1"/>
  <c r="J186" i="1" s="1"/>
  <c r="K186" i="1" s="1"/>
  <c r="H185" i="1"/>
  <c r="J185" i="1" s="1"/>
  <c r="K185" i="1" s="1"/>
  <c r="H184" i="1"/>
  <c r="J184" i="1" s="1"/>
  <c r="K184" i="1" s="1"/>
  <c r="H182" i="1"/>
  <c r="J182" i="1" s="1"/>
  <c r="K182" i="1" s="1"/>
  <c r="H181" i="1"/>
  <c r="J181" i="1" s="1"/>
  <c r="K181" i="1" s="1"/>
  <c r="H180" i="1"/>
  <c r="J180" i="1" s="1"/>
  <c r="K180" i="1" s="1"/>
  <c r="H179" i="1"/>
  <c r="J179" i="1" s="1"/>
  <c r="K179" i="1" s="1"/>
  <c r="H177" i="1"/>
  <c r="J177" i="1" s="1"/>
  <c r="K177" i="1" s="1"/>
  <c r="H176" i="1"/>
  <c r="J176" i="1" s="1"/>
  <c r="K176" i="1" s="1"/>
  <c r="H175" i="1"/>
  <c r="J175" i="1" s="1"/>
  <c r="K175" i="1" s="1"/>
  <c r="H174" i="1"/>
  <c r="J174" i="1" s="1"/>
  <c r="K174" i="1" s="1"/>
  <c r="H173" i="1"/>
  <c r="J173" i="1" s="1"/>
  <c r="K173" i="1" s="1"/>
  <c r="H172" i="1"/>
  <c r="J172" i="1" s="1"/>
  <c r="K172" i="1" s="1"/>
  <c r="H171" i="1"/>
  <c r="J171" i="1" s="1"/>
  <c r="K171" i="1" s="1"/>
  <c r="H170" i="1"/>
  <c r="J170" i="1" s="1"/>
  <c r="K170" i="1" s="1"/>
  <c r="H169" i="1"/>
  <c r="J169" i="1" s="1"/>
  <c r="K169" i="1" s="1"/>
  <c r="H168" i="1"/>
  <c r="J168" i="1" s="1"/>
  <c r="K168" i="1" s="1"/>
  <c r="H166" i="1"/>
  <c r="J166" i="1" s="1"/>
  <c r="K166" i="1" s="1"/>
  <c r="H165" i="1"/>
  <c r="J165" i="1" s="1"/>
  <c r="K165" i="1" s="1"/>
  <c r="H164" i="1"/>
  <c r="J164" i="1" s="1"/>
  <c r="K164" i="1" s="1"/>
  <c r="H163" i="1"/>
  <c r="J163" i="1" s="1"/>
  <c r="K163" i="1" s="1"/>
  <c r="H162" i="1"/>
  <c r="J162" i="1" s="1"/>
  <c r="K162" i="1" s="1"/>
  <c r="H161" i="1"/>
  <c r="J161" i="1" s="1"/>
  <c r="K161" i="1" s="1"/>
  <c r="H159" i="1"/>
  <c r="J159" i="1" s="1"/>
  <c r="K159" i="1" s="1"/>
  <c r="H158" i="1"/>
  <c r="J158" i="1" s="1"/>
  <c r="K158" i="1" s="1"/>
  <c r="H157" i="1"/>
  <c r="J157" i="1" s="1"/>
  <c r="K157" i="1" s="1"/>
  <c r="H156" i="1"/>
  <c r="J156" i="1" s="1"/>
  <c r="K156" i="1" s="1"/>
  <c r="H155" i="1"/>
  <c r="J155" i="1" s="1"/>
  <c r="K155" i="1" s="1"/>
  <c r="H154" i="1"/>
  <c r="J154" i="1" s="1"/>
  <c r="K154" i="1" s="1"/>
  <c r="H153" i="1"/>
  <c r="J153" i="1" s="1"/>
  <c r="K153" i="1" s="1"/>
  <c r="H152" i="1"/>
  <c r="J152" i="1" s="1"/>
  <c r="K152" i="1" s="1"/>
  <c r="H151" i="1"/>
  <c r="J151" i="1" s="1"/>
  <c r="K151" i="1" s="1"/>
  <c r="H150" i="1"/>
  <c r="J150" i="1" s="1"/>
  <c r="K150" i="1" s="1"/>
  <c r="H149" i="1"/>
  <c r="J149" i="1" s="1"/>
  <c r="K149" i="1" s="1"/>
  <c r="H148" i="1"/>
  <c r="J148" i="1" s="1"/>
  <c r="K148" i="1" s="1"/>
  <c r="H146" i="1"/>
  <c r="J146" i="1" s="1"/>
  <c r="K146" i="1" s="1"/>
  <c r="H145" i="1"/>
  <c r="J145" i="1" s="1"/>
  <c r="K145" i="1" s="1"/>
  <c r="I104" i="1"/>
  <c r="I103" i="1"/>
  <c r="H141" i="1"/>
  <c r="J141" i="1" s="1"/>
  <c r="K141" i="1" s="1"/>
  <c r="H140" i="1"/>
  <c r="J140" i="1" s="1"/>
  <c r="K140" i="1" s="1"/>
  <c r="H139" i="1"/>
  <c r="J139" i="1" s="1"/>
  <c r="K139" i="1" s="1"/>
  <c r="H138" i="1"/>
  <c r="J138" i="1" s="1"/>
  <c r="K138" i="1" s="1"/>
  <c r="H136" i="1"/>
  <c r="J136" i="1" s="1"/>
  <c r="K136" i="1" s="1"/>
  <c r="H135" i="1"/>
  <c r="J135" i="1" s="1"/>
  <c r="K135" i="1" s="1"/>
  <c r="H134" i="1"/>
  <c r="J134" i="1" s="1"/>
  <c r="K134" i="1" s="1"/>
  <c r="H133" i="1"/>
  <c r="J133" i="1" s="1"/>
  <c r="K133" i="1" s="1"/>
  <c r="H132" i="1"/>
  <c r="J132" i="1" s="1"/>
  <c r="K132" i="1" s="1"/>
  <c r="H131" i="1"/>
  <c r="J131" i="1" s="1"/>
  <c r="K131" i="1" s="1"/>
  <c r="H130" i="1"/>
  <c r="J130" i="1" s="1"/>
  <c r="K130" i="1" s="1"/>
  <c r="H129" i="1"/>
  <c r="J129" i="1" s="1"/>
  <c r="K129" i="1" s="1"/>
  <c r="H127" i="1"/>
  <c r="J127" i="1" s="1"/>
  <c r="K127" i="1" s="1"/>
  <c r="H126" i="1"/>
  <c r="J126" i="1" s="1"/>
  <c r="K126" i="1" s="1"/>
  <c r="H125" i="1"/>
  <c r="J125" i="1" s="1"/>
  <c r="K125" i="1" s="1"/>
  <c r="H123" i="1"/>
  <c r="J123" i="1" s="1"/>
  <c r="K123" i="1" s="1"/>
  <c r="H122" i="1"/>
  <c r="J122" i="1" s="1"/>
  <c r="K122" i="1" s="1"/>
  <c r="H121" i="1"/>
  <c r="J121" i="1" s="1"/>
  <c r="K121" i="1" s="1"/>
  <c r="H120" i="1"/>
  <c r="J120" i="1" s="1"/>
  <c r="K120" i="1" s="1"/>
  <c r="H118" i="1"/>
  <c r="J118" i="1" s="1"/>
  <c r="K118" i="1" s="1"/>
  <c r="H116" i="1"/>
  <c r="J116" i="1" s="1"/>
  <c r="K116" i="1" s="1"/>
  <c r="H114" i="1"/>
  <c r="J114" i="1" s="1"/>
  <c r="K114" i="1" s="1"/>
  <c r="H113" i="1"/>
  <c r="J113" i="1" s="1"/>
  <c r="K113" i="1" s="1"/>
  <c r="H112" i="1"/>
  <c r="J112" i="1" s="1"/>
  <c r="K112" i="1" s="1"/>
  <c r="H111" i="1"/>
  <c r="J111" i="1" s="1"/>
  <c r="K111" i="1" s="1"/>
  <c r="H110" i="1"/>
  <c r="J110" i="1" s="1"/>
  <c r="K110" i="1" s="1"/>
  <c r="H109" i="1"/>
  <c r="J109" i="1" s="1"/>
  <c r="K109" i="1" s="1"/>
  <c r="H108" i="1"/>
  <c r="J108" i="1" s="1"/>
  <c r="K108" i="1" s="1"/>
  <c r="H107" i="1"/>
  <c r="J107" i="1" s="1"/>
  <c r="K107" i="1" s="1"/>
  <c r="I14" i="1"/>
  <c r="J345" i="1" l="1"/>
  <c r="K345" i="1" s="1"/>
  <c r="J349" i="1"/>
  <c r="K349" i="1" s="1"/>
  <c r="J350" i="1"/>
  <c r="K350" i="1" s="1"/>
  <c r="K337" i="1" s="1"/>
  <c r="I12" i="1"/>
  <c r="I363" i="1" s="1"/>
  <c r="I13" i="1"/>
  <c r="I366" i="1" s="1"/>
  <c r="K306" i="1"/>
  <c r="K305" i="1"/>
  <c r="K274" i="1"/>
  <c r="K273" i="1"/>
  <c r="K232" i="1"/>
  <c r="K231" i="1"/>
  <c r="K196" i="1"/>
  <c r="K195" i="1"/>
  <c r="K143" i="1"/>
  <c r="K142" i="1"/>
  <c r="K104" i="1"/>
  <c r="K103" i="1"/>
  <c r="K336" i="1" l="1"/>
  <c r="I365" i="1"/>
  <c r="I368" i="1" s="1"/>
  <c r="I369" i="1" s="1"/>
  <c r="I370" i="1" s="1"/>
  <c r="I371" i="1" s="1"/>
  <c r="K13" i="1"/>
  <c r="K366" i="1" s="1"/>
  <c r="H102" i="1"/>
  <c r="J102" i="1" s="1"/>
  <c r="K102" i="1" s="1"/>
  <c r="H101" i="1"/>
  <c r="J101" i="1" s="1"/>
  <c r="K101" i="1" s="1"/>
  <c r="H100" i="1"/>
  <c r="J100" i="1" s="1"/>
  <c r="K100" i="1" s="1"/>
  <c r="H99" i="1"/>
  <c r="J99" i="1" s="1"/>
  <c r="K99" i="1" s="1"/>
  <c r="H98" i="1"/>
  <c r="J98" i="1" s="1"/>
  <c r="K98" i="1" s="1"/>
  <c r="H96" i="1"/>
  <c r="J96" i="1" s="1"/>
  <c r="K96" i="1" s="1"/>
  <c r="H94" i="1"/>
  <c r="J94" i="1" s="1"/>
  <c r="K94" i="1" s="1"/>
  <c r="H93" i="1"/>
  <c r="J93" i="1" s="1"/>
  <c r="K93" i="1" s="1"/>
  <c r="H91" i="1"/>
  <c r="J91" i="1" s="1"/>
  <c r="K91" i="1" s="1"/>
  <c r="H90" i="1"/>
  <c r="J90" i="1" s="1"/>
  <c r="K90" i="1" s="1"/>
  <c r="H89" i="1"/>
  <c r="J89" i="1" s="1"/>
  <c r="K89" i="1" s="1"/>
  <c r="H88" i="1"/>
  <c r="J88" i="1" s="1"/>
  <c r="K88" i="1" s="1"/>
  <c r="H86" i="1"/>
  <c r="J86" i="1" s="1"/>
  <c r="K86" i="1" s="1"/>
  <c r="H85" i="1"/>
  <c r="J85" i="1" s="1"/>
  <c r="K85" i="1" s="1"/>
  <c r="H84" i="1"/>
  <c r="J84" i="1" s="1"/>
  <c r="K84" i="1" s="1"/>
  <c r="H83" i="1"/>
  <c r="J83" i="1" s="1"/>
  <c r="K83" i="1" s="1"/>
  <c r="H82" i="1"/>
  <c r="J82" i="1" s="1"/>
  <c r="K82" i="1" s="1"/>
  <c r="H81" i="1"/>
  <c r="J81" i="1" s="1"/>
  <c r="K81" i="1" s="1"/>
  <c r="H79" i="1"/>
  <c r="J79" i="1" s="1"/>
  <c r="K79" i="1" s="1"/>
  <c r="H75" i="1"/>
  <c r="J75" i="1" s="1"/>
  <c r="K75" i="1" s="1"/>
  <c r="H74" i="1"/>
  <c r="J74" i="1" s="1"/>
  <c r="K74" i="1" s="1"/>
  <c r="H73" i="1"/>
  <c r="J73" i="1" s="1"/>
  <c r="K73" i="1" s="1"/>
  <c r="H72" i="1"/>
  <c r="J72" i="1" s="1"/>
  <c r="K72" i="1" s="1"/>
  <c r="H71" i="1"/>
  <c r="J71" i="1" s="1"/>
  <c r="K71" i="1" s="1"/>
  <c r="H70" i="1"/>
  <c r="J70" i="1" s="1"/>
  <c r="K70" i="1" s="1"/>
  <c r="H69" i="1"/>
  <c r="J69" i="1" s="1"/>
  <c r="K69" i="1" s="1"/>
  <c r="H68" i="1"/>
  <c r="J68" i="1" s="1"/>
  <c r="K68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K63" i="1" s="1"/>
  <c r="H62" i="1"/>
  <c r="J62" i="1" s="1"/>
  <c r="K62" i="1" s="1"/>
  <c r="H61" i="1"/>
  <c r="J61" i="1" s="1"/>
  <c r="K61" i="1" s="1"/>
  <c r="H60" i="1"/>
  <c r="J60" i="1" s="1"/>
  <c r="K60" i="1" s="1"/>
  <c r="H59" i="1"/>
  <c r="J59" i="1" s="1"/>
  <c r="K59" i="1" s="1"/>
  <c r="H58" i="1"/>
  <c r="J58" i="1" s="1"/>
  <c r="K58" i="1" s="1"/>
  <c r="H56" i="1"/>
  <c r="J56" i="1" s="1"/>
  <c r="K56" i="1" s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K51" i="1" s="1"/>
  <c r="H50" i="1"/>
  <c r="J50" i="1" s="1"/>
  <c r="K50" i="1" s="1"/>
  <c r="H49" i="1"/>
  <c r="J49" i="1" s="1"/>
  <c r="K49" i="1" s="1"/>
  <c r="H46" i="1"/>
  <c r="J46" i="1" s="1"/>
  <c r="K46" i="1" s="1"/>
  <c r="H44" i="1"/>
  <c r="J44" i="1" s="1"/>
  <c r="K44" i="1" s="1"/>
  <c r="H43" i="1"/>
  <c r="J43" i="1" s="1"/>
  <c r="K43" i="1" s="1"/>
  <c r="H42" i="1"/>
  <c r="J42" i="1" s="1"/>
  <c r="K42" i="1" s="1"/>
  <c r="H40" i="1"/>
  <c r="J40" i="1" s="1"/>
  <c r="K40" i="1" s="1"/>
  <c r="H39" i="1"/>
  <c r="J39" i="1" s="1"/>
  <c r="K39" i="1" s="1"/>
  <c r="H38" i="1"/>
  <c r="J38" i="1" s="1"/>
  <c r="K38" i="1" s="1"/>
  <c r="H37" i="1"/>
  <c r="J37" i="1" s="1"/>
  <c r="K37" i="1" s="1"/>
  <c r="H35" i="1"/>
  <c r="J35" i="1" s="1"/>
  <c r="K35" i="1" s="1"/>
  <c r="H34" i="1"/>
  <c r="J34" i="1" s="1"/>
  <c r="K34" i="1" s="1"/>
  <c r="H33" i="1"/>
  <c r="J33" i="1" s="1"/>
  <c r="K33" i="1" s="1"/>
  <c r="H32" i="1"/>
  <c r="J32" i="1" s="1"/>
  <c r="K32" i="1" s="1"/>
  <c r="H30" i="1"/>
  <c r="J30" i="1" s="1"/>
  <c r="K30" i="1" s="1"/>
  <c r="H29" i="1"/>
  <c r="J29" i="1" s="1"/>
  <c r="K29" i="1" s="1"/>
  <c r="H28" i="1"/>
  <c r="J28" i="1" s="1"/>
  <c r="K28" i="1" s="1"/>
  <c r="H27" i="1"/>
  <c r="J27" i="1" s="1"/>
  <c r="K27" i="1" s="1"/>
  <c r="H17" i="1"/>
  <c r="J17" i="1" s="1"/>
  <c r="K17" i="1" s="1"/>
  <c r="H18" i="1"/>
  <c r="J18" i="1" s="1"/>
  <c r="K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  <c r="H16" i="1"/>
  <c r="J16" i="1" l="1"/>
  <c r="K16" i="1" s="1"/>
  <c r="K14" i="1" s="1"/>
  <c r="K12" i="1" s="1"/>
  <c r="K363" i="1" s="1"/>
  <c r="K365" i="1" s="1"/>
  <c r="K368" i="1" l="1"/>
  <c r="K369" i="1" s="1"/>
  <c r="K370" i="1" l="1"/>
  <c r="K371" i="1" s="1"/>
</calcChain>
</file>

<file path=xl/sharedStrings.xml><?xml version="1.0" encoding="utf-8"?>
<sst xmlns="http://schemas.openxmlformats.org/spreadsheetml/2006/main" count="1933" uniqueCount="1027">
  <si>
    <t>№пп</t>
  </si>
  <si>
    <t>Обоснование</t>
  </si>
  <si>
    <t>Единица измерения</t>
  </si>
  <si>
    <t>Количество (объем работ)</t>
  </si>
  <si>
    <t xml:space="preserve">Цена </t>
  </si>
  <si>
    <t>Номер сметы</t>
  </si>
  <si>
    <t>Позиция сметного расчета</t>
  </si>
  <si>
    <t>На единицу измерения</t>
  </si>
  <si>
    <t>Всего</t>
  </si>
  <si>
    <t>Номер</t>
  </si>
  <si>
    <t>1</t>
  </si>
  <si>
    <t>ЛС ЛСР-02-01-01 Поз.: 1-14</t>
  </si>
  <si>
    <t>Устройство кровли</t>
  </si>
  <si>
    <t>1.1</t>
  </si>
  <si>
    <t>ЛСР-02-01-01</t>
  </si>
  <si>
    <t>ГЭСН10-01-002-01</t>
  </si>
  <si>
    <t>Установка стропил</t>
  </si>
  <si>
    <t>м3</t>
  </si>
  <si>
    <t>1.2</t>
  </si>
  <si>
    <t>2</t>
  </si>
  <si>
    <t>ГЭСН10-01-082-02</t>
  </si>
  <si>
    <t>Укладка по фермам прогонов: из брусьев</t>
  </si>
  <si>
    <t>1.3</t>
  </si>
  <si>
    <t>3</t>
  </si>
  <si>
    <t>ГЭСН10-01-010-01</t>
  </si>
  <si>
    <t>Установка элементов каркаса: из брусьев</t>
  </si>
  <si>
    <t>1.4</t>
  </si>
  <si>
    <t>4</t>
  </si>
  <si>
    <t>ГЭСН10-01-008-05</t>
  </si>
  <si>
    <t>Устройство: карнизов</t>
  </si>
  <si>
    <t>100 м2</t>
  </si>
  <si>
    <t>1.5</t>
  </si>
  <si>
    <t>5</t>
  </si>
  <si>
    <t>ГЭСН12-01-034-01</t>
  </si>
  <si>
    <t>Устройство обрешетки: сплошной из досок</t>
  </si>
  <si>
    <t>1.6</t>
  </si>
  <si>
    <t>6</t>
  </si>
  <si>
    <t>ГЭСН12-01-037-04</t>
  </si>
  <si>
    <t>Устройство подкровельной пленочной гидроизоляции</t>
  </si>
  <si>
    <t>1.7</t>
  </si>
  <si>
    <t>7</t>
  </si>
  <si>
    <t>ГЭСН12-01-033-01</t>
  </si>
  <si>
    <t>Монтаж кровли из профилированного листа для объектов непроизводственного назначения: простой</t>
  </si>
  <si>
    <t>1.8</t>
  </si>
  <si>
    <t>8</t>
  </si>
  <si>
    <t>ГЭСН12-01-010-01</t>
  </si>
  <si>
    <t>Устройство мелких покрытий (брандмауэры, парапеты, свесы и т.п.) из листовой оцинкованной стали</t>
  </si>
  <si>
    <t>1.9</t>
  </si>
  <si>
    <t>9</t>
  </si>
  <si>
    <t>ГЭСН26-02-021-01</t>
  </si>
  <si>
    <t>Огнезащита деревянных конструкций: ферм, арок, балок, стропил, мауэрлатов</t>
  </si>
  <si>
    <t>10 м3</t>
  </si>
  <si>
    <t>1.10</t>
  </si>
  <si>
    <t>10</t>
  </si>
  <si>
    <t>ГЭСН12-01-032-01</t>
  </si>
  <si>
    <t>Монтаж снегозадержателя: уголкового</t>
  </si>
  <si>
    <t>100 м</t>
  </si>
  <si>
    <t>Водосточная система</t>
  </si>
  <si>
    <t>1.11</t>
  </si>
  <si>
    <t>11</t>
  </si>
  <si>
    <t>ГЭСН12-01-009-02</t>
  </si>
  <si>
    <t>Устройство желобов: подвесных</t>
  </si>
  <si>
    <t>1.12</t>
  </si>
  <si>
    <t>12</t>
  </si>
  <si>
    <t>ГЭСН12-01-035-02</t>
  </si>
  <si>
    <t>Устройство металлической водосточной системы: воронок</t>
  </si>
  <si>
    <t>шт</t>
  </si>
  <si>
    <t>1.13</t>
  </si>
  <si>
    <t>13</t>
  </si>
  <si>
    <t>ГЭСН12-01-035-03</t>
  </si>
  <si>
    <t>Устройство металлической водосточной системы: прямых звеньев труб</t>
  </si>
  <si>
    <t>м</t>
  </si>
  <si>
    <t>1.14</t>
  </si>
  <si>
    <t>14</t>
  </si>
  <si>
    <t>ГЭСН12-01-035-01</t>
  </si>
  <si>
    <t>Устройство металлической водосточной системы: колен</t>
  </si>
  <si>
    <t>ЛС ЛСР-02-01-01 Поз.: 15-18</t>
  </si>
  <si>
    <t>Демонтаж кровли</t>
  </si>
  <si>
    <t>2.1</t>
  </si>
  <si>
    <t>15</t>
  </si>
  <si>
    <t>ГЭСН46-04-008-04</t>
  </si>
  <si>
    <t>Разборка покрытий кровель: из волнистых и полуволнистых хризотилцементных листов</t>
  </si>
  <si>
    <t>2.2</t>
  </si>
  <si>
    <t>16</t>
  </si>
  <si>
    <t>ГЭСНр58-01-001-01</t>
  </si>
  <si>
    <t>Разборка деревянных элементов конструкций крыш: обрешетки из брусков с прозорами</t>
  </si>
  <si>
    <t>2.3</t>
  </si>
  <si>
    <t>17</t>
  </si>
  <si>
    <t>ГЭСНр58-01-001-04</t>
  </si>
  <si>
    <t>Разборка деревянных элементов конструкций крыш: мауэрлатов</t>
  </si>
  <si>
    <t>2.4</t>
  </si>
  <si>
    <t>18</t>
  </si>
  <si>
    <t>ГЭСНр58-01-001-03</t>
  </si>
  <si>
    <t>Разборка деревянных элементов конструкций крыш: стропил со стойками и подкосами из брусьев и бревен</t>
  </si>
  <si>
    <t>ЛС ЛСР-02-01-01 Поз.: 19-22</t>
  </si>
  <si>
    <t>Окна</t>
  </si>
  <si>
    <t>3.1</t>
  </si>
  <si>
    <t>19</t>
  </si>
  <si>
    <t>ГЭСН10-01-034-08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</si>
  <si>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t>
  </si>
  <si>
    <t>3.2</t>
  </si>
  <si>
    <t>20</t>
  </si>
  <si>
    <t>ТЦ_11.3.02.00_50_5042103279_18.12.2024_01_1.1</t>
  </si>
  <si>
    <t>Блок оконный KBE 5 кам БЕЛОЕ St Стеклопакеты: 6Т2-20-6, Спецподборы ACT Противовзломность 2  с подоконниками 1750х2050</t>
  </si>
  <si>
    <t>3.3</t>
  </si>
  <si>
    <t>21</t>
  </si>
  <si>
    <t>ГЭСН10-01-035-01</t>
  </si>
  <si>
    <t>Установка подоконных досок из ПВХ: в каменных стенах толщиной до 0,51 м</t>
  </si>
  <si>
    <t>3.4</t>
  </si>
  <si>
    <t>22</t>
  </si>
  <si>
    <t>ГЭСНр58-01-020-01</t>
  </si>
  <si>
    <t>Смена обделок из листовой стали (поясков, сандриков, отливов, карнизов) шириной: до 0,4 м</t>
  </si>
  <si>
    <t>ЛС ЛСР-02-01-01 Поз.: 23-26</t>
  </si>
  <si>
    <t>Двери</t>
  </si>
  <si>
    <t>4.1</t>
  </si>
  <si>
    <t>23</t>
  </si>
  <si>
    <t>ГЭСН09-04-013-01</t>
  </si>
  <si>
    <t>Установка противопожарных дверей: однопольных глухих</t>
  </si>
  <si>
    <t>м2</t>
  </si>
  <si>
    <t>4.2</t>
  </si>
  <si>
    <t>24</t>
  </si>
  <si>
    <t>ГЭСН10-01-039-01</t>
  </si>
  <si>
    <t>Установка блоков в наружных и внутренних дверных проемах: в каменных стенах, площадь проема до 3 м2</t>
  </si>
  <si>
    <t>4.3</t>
  </si>
  <si>
    <t>25</t>
  </si>
  <si>
    <t>ГЭСН10-01-060-01</t>
  </si>
  <si>
    <t>Установка и крепление наличников</t>
  </si>
  <si>
    <t>Витражи</t>
  </si>
  <si>
    <t>4.4</t>
  </si>
  <si>
    <t>26</t>
  </si>
  <si>
    <t>ГЭСН09-04-009-04</t>
  </si>
  <si>
    <t>Монтаж оконных блоков: из алюминиевых многокамерных профилей с герметичными стеклопакетами</t>
  </si>
  <si>
    <t>ЛС ЛСР-02-01-01 Поз.: 27-51</t>
  </si>
  <si>
    <t>Полы</t>
  </si>
  <si>
    <t>Тип 1</t>
  </si>
  <si>
    <t>5.1</t>
  </si>
  <si>
    <t>27</t>
  </si>
  <si>
    <t>ГЭСН11-01-009-08</t>
  </si>
  <si>
    <t>Устройство тепло- и звукоизоляции сплошной из плит: теплоизоляционных из экструзионного пенополистирола</t>
  </si>
  <si>
    <t>5.2</t>
  </si>
  <si>
    <t>28</t>
  </si>
  <si>
    <t>ГЭСН11-01-011-01</t>
  </si>
  <si>
    <t>Устройство стяжек: цементных толщиной 20 мм</t>
  </si>
  <si>
    <t>5.3</t>
  </si>
  <si>
    <t>29</t>
  </si>
  <si>
    <t>ГЭСН11-01-011-02</t>
  </si>
  <si>
    <t>Устройство стяжек: на каждые 5 мм изменения толщины стяжки добавлять или исключать к норме 11-01-011-01</t>
  </si>
  <si>
    <t>5.4</t>
  </si>
  <si>
    <t>30</t>
  </si>
  <si>
    <t>ГЭСН06-03-004-14</t>
  </si>
  <si>
    <t>Армирование подстилающих слоев и набетонок</t>
  </si>
  <si>
    <t>т</t>
  </si>
  <si>
    <t>5.5</t>
  </si>
  <si>
    <t>31</t>
  </si>
  <si>
    <t>5.6</t>
  </si>
  <si>
    <t>32</t>
  </si>
  <si>
    <t>5.7</t>
  </si>
  <si>
    <t>33</t>
  </si>
  <si>
    <t>ГЭСН11-01-034-04</t>
  </si>
  <si>
    <t>Устройство покрытий: из досок ламинированных замковым способом</t>
  </si>
  <si>
    <t>5.8</t>
  </si>
  <si>
    <t>34</t>
  </si>
  <si>
    <t>ГЭСН11-01-040-03</t>
  </si>
  <si>
    <t>Устройство плинтусов поливинилхлоридных: на винтах самонарезающих</t>
  </si>
  <si>
    <t>Тип 2</t>
  </si>
  <si>
    <t>5.9</t>
  </si>
  <si>
    <t>35</t>
  </si>
  <si>
    <t>5.10</t>
  </si>
  <si>
    <t>36</t>
  </si>
  <si>
    <t>ГЭСН11-01-004-03</t>
  </si>
  <si>
    <t>Устройство гидроизоляции оклеечной рулонными материалами: на резино-битумной мастике, первый слой</t>
  </si>
  <si>
    <t>5.11</t>
  </si>
  <si>
    <t>37</t>
  </si>
  <si>
    <t>ГЭСН11-01-004-04</t>
  </si>
  <si>
    <t>Устройство гидроизоляции оклеечной рулонными материалами: на резино-битумной мастике, последующий слой</t>
  </si>
  <si>
    <t>5.12</t>
  </si>
  <si>
    <t>38</t>
  </si>
  <si>
    <t>5.13</t>
  </si>
  <si>
    <t>39</t>
  </si>
  <si>
    <t>5.14</t>
  </si>
  <si>
    <t>40</t>
  </si>
  <si>
    <t>5.15</t>
  </si>
  <si>
    <t>41</t>
  </si>
  <si>
    <t>5.16</t>
  </si>
  <si>
    <t>42</t>
  </si>
  <si>
    <t>5.17</t>
  </si>
  <si>
    <t>43</t>
  </si>
  <si>
    <t>ГЭСН11-01-047-01</t>
  </si>
  <si>
    <t>Устройство покрытий из плит керамогранитных размером: 40х40 см</t>
  </si>
  <si>
    <t>Тип 3</t>
  </si>
  <si>
    <t>5.18</t>
  </si>
  <si>
    <t>44</t>
  </si>
  <si>
    <t>5.19</t>
  </si>
  <si>
    <t>45</t>
  </si>
  <si>
    <t>5.20</t>
  </si>
  <si>
    <t>46</t>
  </si>
  <si>
    <t>5.21</t>
  </si>
  <si>
    <t>47</t>
  </si>
  <si>
    <t>5.22</t>
  </si>
  <si>
    <t>48</t>
  </si>
  <si>
    <t>5.23</t>
  </si>
  <si>
    <t>49</t>
  </si>
  <si>
    <t>5.24</t>
  </si>
  <si>
    <t>50</t>
  </si>
  <si>
    <t>ГЭСН11-01-047-02</t>
  </si>
  <si>
    <t>Устройство покрытий из плит керамогранитных размером: 60х60 см</t>
  </si>
  <si>
    <t>5.25</t>
  </si>
  <si>
    <t>51</t>
  </si>
  <si>
    <t>ГЭСН11-01-039-06</t>
  </si>
  <si>
    <t>Устройство плинтусов: из плиток керамогранитных</t>
  </si>
  <si>
    <t>ЛС ЛСР-02-01-01 Поз.: 52-62</t>
  </si>
  <si>
    <t>Отделочные работы</t>
  </si>
  <si>
    <t>Помещения 15,20,21,22,23,24,25</t>
  </si>
  <si>
    <t>Потолки</t>
  </si>
  <si>
    <t>6.1</t>
  </si>
  <si>
    <t>52</t>
  </si>
  <si>
    <t>ГЭСН15-01-047-15</t>
  </si>
  <si>
    <t>Устройство потолков: плитно-ячеистых по каркасу из оцинкованного профиля</t>
  </si>
  <si>
    <t>Стены</t>
  </si>
  <si>
    <t>6.2</t>
  </si>
  <si>
    <t>53</t>
  </si>
  <si>
    <t>ГЭСН15-04-006-03</t>
  </si>
  <si>
    <t>Покрытие поверхностей грунтовкой глубокого проникновения: за 1 раз стен</t>
  </si>
  <si>
    <t>54</t>
  </si>
  <si>
    <t>6.3</t>
  </si>
  <si>
    <t>ГЭСН26-01-048-04</t>
  </si>
  <si>
    <t>Устройство на плоских и криволинейных поверхностях каркаса изоляции: из сетки</t>
  </si>
  <si>
    <t>6.4</t>
  </si>
  <si>
    <t>55</t>
  </si>
  <si>
    <t>ГЭСН15-02-016-03</t>
  </si>
  <si>
    <t>Штукатурка поверхностей внутри здания цементно-известковым или цементным раствором по камню и бетону: улучшенная стен</t>
  </si>
  <si>
    <t>6.5</t>
  </si>
  <si>
    <t>56</t>
  </si>
  <si>
    <t>ГЭСН15-02-019-03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</si>
  <si>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</si>
  <si>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6.6</t>
  </si>
  <si>
    <t>57</t>
  </si>
  <si>
    <t>ГЭСН15-02-019-07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</si>
  <si>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15-02-019-03</t>
  </si>
  <si>
    <t>6.7</t>
  </si>
  <si>
    <t>58</t>
  </si>
  <si>
    <t>ГЭСН15-04-005-05</t>
  </si>
  <si>
    <t>Окраска поливинилацетатными водоэмульсионными составами улучшенная: по сборным конструкциям стен, подготовленным под окраску</t>
  </si>
  <si>
    <t>Наружная отделка</t>
  </si>
  <si>
    <t>6.8</t>
  </si>
  <si>
    <t>59</t>
  </si>
  <si>
    <t>ГЭСН26-01-036-01</t>
  </si>
  <si>
    <t>Изоляция изделиями из волокнистых и зернистых материалов с креплением на клее и дюбелями холодных поверхностей: наружных стен</t>
  </si>
  <si>
    <t>6.9</t>
  </si>
  <si>
    <t>60</t>
  </si>
  <si>
    <t>61</t>
  </si>
  <si>
    <t>6.10</t>
  </si>
  <si>
    <t>ГЭСН15-02-001-01</t>
  </si>
  <si>
    <t>Улучшенная штукатурка фасадов цементно-известковым раствором по камню: стен</t>
  </si>
  <si>
    <t>6.11</t>
  </si>
  <si>
    <t>62</t>
  </si>
  <si>
    <t>ГЭСН15-04-019-07</t>
  </si>
  <si>
    <t>Окраска фасадов акриловыми составами в один тон: с лесов вручную по подготовленной поверхности</t>
  </si>
  <si>
    <t>ЛС ЛСР-02-01-01 Поз.: 63, 64</t>
  </si>
  <si>
    <t>Пожарная лестница</t>
  </si>
  <si>
    <t>7.1</t>
  </si>
  <si>
    <t>63</t>
  </si>
  <si>
    <t>ГЭСН13-03-002-04</t>
  </si>
  <si>
    <t>Огрунтовка металлических поверхностей за один раз: грунтовкой ГФ-021</t>
  </si>
  <si>
    <t>7.2</t>
  </si>
  <si>
    <t>64</t>
  </si>
  <si>
    <t>ГЭСН13-03-004-26</t>
  </si>
  <si>
    <t>Окраска металлических огрунтованных поверхностей: эмалью ПФ-115</t>
  </si>
  <si>
    <t>ЛС ЛСР-02-01-01 Поз.: 65-76</t>
  </si>
  <si>
    <t>Демонтажные работы</t>
  </si>
  <si>
    <t>8.1</t>
  </si>
  <si>
    <t>65</t>
  </si>
  <si>
    <t>ГЭСНр56-01-001-01</t>
  </si>
  <si>
    <t>Демонтаж оконных коробок: в каменных стенах с отбивкой штукатурки в откосах</t>
  </si>
  <si>
    <t>100 шт</t>
  </si>
  <si>
    <t>8.3</t>
  </si>
  <si>
    <t>67</t>
  </si>
  <si>
    <t>ГЭСН09-04-012-01</t>
  </si>
  <si>
    <t>Установка металлических дверных блоков в готовые проемы</t>
  </si>
  <si>
    <t>8.9</t>
  </si>
  <si>
    <t>73</t>
  </si>
  <si>
    <t>47-1</t>
  </si>
  <si>
    <t>Погрузка в автотранспортное средство: мусор строительный с погрузкой вручную</t>
  </si>
  <si>
    <t>8.10</t>
  </si>
  <si>
    <t>74</t>
  </si>
  <si>
    <t>ГЭСНр69-01-015-01</t>
  </si>
  <si>
    <t>Затаривание строительного мусора в мешки</t>
  </si>
  <si>
    <t>8.11</t>
  </si>
  <si>
    <t>75</t>
  </si>
  <si>
    <t>15-1</t>
  </si>
  <si>
    <t>Погрузка в автотранспортное средство: металлические конструкции весом до 1 т</t>
  </si>
  <si>
    <t>8.12</t>
  </si>
  <si>
    <t>76</t>
  </si>
  <si>
    <t>02-15-1-01-0087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</si>
  <si>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87 км</t>
  </si>
  <si>
    <t>ЛС ЛСР-02-01-02 Поз.: 1-9</t>
  </si>
  <si>
    <t>Отопление Т1,Т2</t>
  </si>
  <si>
    <t>Трубопроводы</t>
  </si>
  <si>
    <t>9.1</t>
  </si>
  <si>
    <t>ЛСР-02-01-02</t>
  </si>
  <si>
    <t>ГЭСН16-04-005-01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</si>
  <si>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</si>
  <si>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9.2</t>
  </si>
  <si>
    <t>ТЦ_24.3.05.08_23_7722753969_18.12.2024_01_2.1</t>
  </si>
  <si>
    <t>9.3</t>
  </si>
  <si>
    <t>ГЭСН16-04-005-02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</si>
  <si>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25 мм</t>
  </si>
  <si>
    <t>9.4</t>
  </si>
  <si>
    <t>ГЭСН16-04-005-03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</si>
  <si>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32 мм</t>
  </si>
  <si>
    <t>9.5</t>
  </si>
  <si>
    <t>ТЦ_24.3.05.08_23_7722753969_18.12.2024_01_3.1</t>
  </si>
  <si>
    <t>9.6</t>
  </si>
  <si>
    <t>ГЭСН16-04-006-01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</si>
  <si>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20 мм</t>
  </si>
  <si>
    <t>100 соединений</t>
  </si>
  <si>
    <t>9.7</t>
  </si>
  <si>
    <t>ГЭСН16-04-006-02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</si>
  <si>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25 мм</t>
  </si>
  <si>
    <t>9.8</t>
  </si>
  <si>
    <t>ГЭСН16-04-006-03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</si>
  <si>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32 мм</t>
  </si>
  <si>
    <t>Гильзы</t>
  </si>
  <si>
    <t>9.9</t>
  </si>
  <si>
    <t>ФСБЦ-23.5.02.02-1130</t>
  </si>
  <si>
    <t>Трубы стальные электросварные прямошовные из стали марки 20, наружный диаметр 45 мм, толщина стенки 3 мм</t>
  </si>
  <si>
    <t>ЛС ЛСР-02-01-02 Поз.: 10-29</t>
  </si>
  <si>
    <t>Изоляция</t>
  </si>
  <si>
    <t>10.1</t>
  </si>
  <si>
    <t>ГЭСН26-01-017-01</t>
  </si>
  <si>
    <t>Изоляция изделиями из вспененного каучука, вспененного полиэтилена трубопроводов наружным диметром: до 160 мм трубками</t>
  </si>
  <si>
    <t>10 м</t>
  </si>
  <si>
    <t>Арматура на трубопроводах</t>
  </si>
  <si>
    <t>10.2</t>
  </si>
  <si>
    <t>ГЭСН18-03-005-01</t>
  </si>
  <si>
    <t>Установка терморегулирующих клапанов на отопительных приборах</t>
  </si>
  <si>
    <t>10.3</t>
  </si>
  <si>
    <t>ГЭСН18-06-003-10</t>
  </si>
  <si>
    <t>Установка воздухоотводчиков</t>
  </si>
  <si>
    <t>10.4</t>
  </si>
  <si>
    <t>ТЦ_103_91_7704217370_18.12.2024_01_6.1</t>
  </si>
  <si>
    <t>10.5</t>
  </si>
  <si>
    <t>ТЦ_59.1.18.09_23_7724452117_05.10.2024_01_7.1</t>
  </si>
  <si>
    <t>Отопительные приборы</t>
  </si>
  <si>
    <t>10.6</t>
  </si>
  <si>
    <t>ГЭСН18-03-006-02</t>
  </si>
  <si>
    <t>Установка радиаторов алюминиевых и биметаллических с креплением к стене с числом секций: свыше 4 до 10</t>
  </si>
  <si>
    <t>10.7</t>
  </si>
  <si>
    <t>ГЭСН18-03-006-03</t>
  </si>
  <si>
    <t>Установка радиаторов алюминиевых и биметаллических с креплением к стене с числом секций: свыше 10 до 16</t>
  </si>
  <si>
    <t>10.8</t>
  </si>
  <si>
    <t>ТЦ_18.5.10.05_91_7456035080_18.12.2024_01_8.1</t>
  </si>
  <si>
    <t>Источник СО</t>
  </si>
  <si>
    <t>10.9</t>
  </si>
  <si>
    <t>ГЭСН18-02-003-01</t>
  </si>
  <si>
    <t>Установка водоподогревателей емкостных вместимостью: до 1 м3</t>
  </si>
  <si>
    <t>10.10</t>
  </si>
  <si>
    <t>ТЦ_89.1.63.01_23_7722753969_05.10.2024_01_9.1</t>
  </si>
  <si>
    <t>10.11</t>
  </si>
  <si>
    <t>ГЭСН18-05-001-01</t>
  </si>
  <si>
    <t>Установка насосов центробежных с электродвигателем, масса агрегата: до 0,1 т</t>
  </si>
  <si>
    <t>10.12</t>
  </si>
  <si>
    <t>ТЦ_68.1.02.00_91_7704217370_18.12.2024_01_10.1</t>
  </si>
  <si>
    <t>10.13</t>
  </si>
  <si>
    <t>ГЭСНм37-01-002-01</t>
  </si>
  <si>
    <t>Монтаж сосудов и аппаратов без механизмов в помещении, масса сосудов и аппаратов: 0,03 т</t>
  </si>
  <si>
    <t>10.14</t>
  </si>
  <si>
    <t>ТЦ_68.1.01.00_77_5030075517_18.12.2024_01_11.1</t>
  </si>
  <si>
    <t>10.15</t>
  </si>
  <si>
    <t>ГЭСН16-05-001-02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</si>
  <si>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</si>
  <si>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10.16</t>
  </si>
  <si>
    <t>ТЦ_18.1.02.00_77_503603557094_08.12.2024_01_12.1</t>
  </si>
  <si>
    <t>Кондиционирование</t>
  </si>
  <si>
    <t>10.17</t>
  </si>
  <si>
    <t>ГЭСН20-06-018-04</t>
  </si>
  <si>
    <t>Установка сплит-систем с внутренним блоком настенного типа мощностью: свыше 5 до 8 кВт</t>
  </si>
  <si>
    <t>компл</t>
  </si>
  <si>
    <t>10.18</t>
  </si>
  <si>
    <t>ТЦ_64.2.03.06_92_9204016809_18.12.2024_01_4.1</t>
  </si>
  <si>
    <t>комплект</t>
  </si>
  <si>
    <t>10.19</t>
  </si>
  <si>
    <t>ГЭСН20-06-018-03</t>
  </si>
  <si>
    <t>Установка сплит-систем с внутренним блоком настенного типа мощностью: до 5 кВт</t>
  </si>
  <si>
    <t>10.20</t>
  </si>
  <si>
    <t>ТЦ_64.2.03.06_92_9204016809_18.12.2024_01_5.1</t>
  </si>
  <si>
    <t>ЛС ЛСР-02-01-03 Поз.: 1, 2</t>
  </si>
  <si>
    <t>11.1</t>
  </si>
  <si>
    <t>ЛСР-02-01-03</t>
  </si>
  <si>
    <t>ГЭСНр69-01-004-01</t>
  </si>
  <si>
    <t>Заделка отверстий в местах прохода трубопроводов: в стенах и перегородках оштукатуренных</t>
  </si>
  <si>
    <t>100 отверстий</t>
  </si>
  <si>
    <t>11.2</t>
  </si>
  <si>
    <t>ГЭСНр67-01-004-06</t>
  </si>
  <si>
    <t>Демонтаж: электросчетчиков</t>
  </si>
  <si>
    <t>ЛС ЛСР-02-01-03 Поз.: 3-34</t>
  </si>
  <si>
    <t>Электромонтажные работы</t>
  </si>
  <si>
    <t>12.1</t>
  </si>
  <si>
    <t>ГЭСНм08-03-572-03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</si>
  <si>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</si>
  <si>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12.2</t>
  </si>
  <si>
    <t>ФСБЦ-20.4.04.04-0016</t>
  </si>
  <si>
    <t>Щит учетно-распределительный ЩУРН-3-30з, с замком, IP30, размеры 540х490х165 мм</t>
  </si>
  <si>
    <t>12.3</t>
  </si>
  <si>
    <t>ГЭСНм08-03-600-02</t>
  </si>
  <si>
    <t>Счетчики, устанавливаемые на готовом основании: трехфазные</t>
  </si>
  <si>
    <t>12.4</t>
  </si>
  <si>
    <t>ФСБЦ-62.5.01.04-0040</t>
  </si>
  <si>
    <t>12.5</t>
  </si>
  <si>
    <t>ГЭСНм08-03-575-01</t>
  </si>
  <si>
    <t>Прибор или аппарат</t>
  </si>
  <si>
    <t>12.6</t>
  </si>
  <si>
    <t>ФСБЦ-62.1.05.03-1641</t>
  </si>
  <si>
    <t>12.7</t>
  </si>
  <si>
    <t>ФСБЦ-62.1.01.09-1337</t>
  </si>
  <si>
    <t>12.8</t>
  </si>
  <si>
    <t>ТЦ_62.1.01.09_91_7704217370_18.12.2024_01_26.1</t>
  </si>
  <si>
    <t>12.9</t>
  </si>
  <si>
    <t>ФСБЦ-62.1.01.09-1336</t>
  </si>
  <si>
    <t>12.10</t>
  </si>
  <si>
    <t>ФСБЦ-62.1.01.09-1341</t>
  </si>
  <si>
    <t>12.11</t>
  </si>
  <si>
    <t>12.12</t>
  </si>
  <si>
    <t>ТЦ_89.1.62.05_91_7704844420_13.11.2024_01_27.1</t>
  </si>
  <si>
    <t>Осветительное электрооборудование (административное здание)</t>
  </si>
  <si>
    <t>12.13</t>
  </si>
  <si>
    <t>ГЭСНм08-03-594-01</t>
  </si>
  <si>
    <t>Светильник отдельно устанавливаемый: на штырях с количеством ламп в светильнике 1</t>
  </si>
  <si>
    <t>12.14</t>
  </si>
  <si>
    <t>ФСБЦ-20.3.03.07-0095</t>
  </si>
  <si>
    <t>Светильник потолочный с декоративной накладкой, мощность 45 Вт, световой поток 4200 лм, степень защиты IP40, 595х595х42 мм</t>
  </si>
  <si>
    <t>12.15</t>
  </si>
  <si>
    <t>ТЦ_20.3.03.00_78_7842224734_13.11.2024_01_28.1</t>
  </si>
  <si>
    <t>Светильник светодиодный ДПО 5030 12Вт 4000K IP65 круг белый</t>
  </si>
  <si>
    <t>12.16</t>
  </si>
  <si>
    <t>ГЭСНм08-03-593-10</t>
  </si>
  <si>
    <t>Световые настенные указатели</t>
  </si>
  <si>
    <t>12.17</t>
  </si>
  <si>
    <t>ТЦ_20.3.03.00_78_7842224734_13.11.2024_01_29.1</t>
  </si>
  <si>
    <t>Светодиодный аварийный светильник постоянного действия ДПА 5042-1</t>
  </si>
  <si>
    <t>12.18</t>
  </si>
  <si>
    <t>ТЦ_20.3.03.00_91_7704217370_18.12.2024_01_30.1</t>
  </si>
  <si>
    <t>Светодиодный аварийный светильник постоянного действия ССА1002</t>
  </si>
  <si>
    <t>Установочные изделия</t>
  </si>
  <si>
    <t>12.19</t>
  </si>
  <si>
    <t>ГЭСНм08-03-591-02</t>
  </si>
  <si>
    <t>Выключатель: одноклавишный утопленного типа при скрытой проводке</t>
  </si>
  <si>
    <t>12.20</t>
  </si>
  <si>
    <t>ФСБЦ-20.4.01.02-1022</t>
  </si>
  <si>
    <t>Выключатель скрытого монтажа, одноклавишный, 10 А, цветной, IP20</t>
  </si>
  <si>
    <t>12.21</t>
  </si>
  <si>
    <t>ГЭСНм08-03-591-05</t>
  </si>
  <si>
    <t>Выключатель: двухклавишный утопленного типа при скрытой проводке</t>
  </si>
  <si>
    <t>12.22</t>
  </si>
  <si>
    <t>ФСБЦ-20.4.01.02-1026</t>
  </si>
  <si>
    <t>Выключатель скрытого монтажа, двухклавишный, 10 А, цвет белый, IP20</t>
  </si>
  <si>
    <t>12.23</t>
  </si>
  <si>
    <t>ФСБЦ-20.5.02.11-0001</t>
  </si>
  <si>
    <t>Коробки для установки розеток и выключателей скрытой проводки</t>
  </si>
  <si>
    <t>1000 шт</t>
  </si>
  <si>
    <t>12.24</t>
  </si>
  <si>
    <t>ГЭСНм08-03-591-09</t>
  </si>
  <si>
    <t>Розетка штепсельная: утопленного типа при скрытой проводке</t>
  </si>
  <si>
    <t>12.25</t>
  </si>
  <si>
    <t>ФСБЦ-20.4.03.06-1039</t>
  </si>
  <si>
    <t>Розетка скрытого монтажа, двухместная, с заземляющим контактом, без защитной шторки, 16 А, цвет белый, IP20</t>
  </si>
  <si>
    <t>12.26</t>
  </si>
  <si>
    <t>ФСБЦ-20.4.03.05-1025</t>
  </si>
  <si>
    <t>Розетка открытого монтажа, стационарная, 63 А, 200-250 В, 2P+PE, IP67</t>
  </si>
  <si>
    <t>12.27</t>
  </si>
  <si>
    <t>ФСБЦ-20.4.03.06-1034</t>
  </si>
  <si>
    <t>Розетка скрытого монтажа, одноместная, с заземляющим контактом, без защитной шторки, 16 А, цвет белый, IP20</t>
  </si>
  <si>
    <t>12.28</t>
  </si>
  <si>
    <t>ФСБЦ-20.5.02.04-0001</t>
  </si>
  <si>
    <t>Коробка ответвительная, размеры 100х100х50 мм</t>
  </si>
  <si>
    <t>ЩИТ ППУ</t>
  </si>
  <si>
    <t>12.29</t>
  </si>
  <si>
    <t>ГЭСНм08-03-572-04</t>
  </si>
  <si>
    <t>Блок управления шкафного исполнения или распределительный пункт (шкаф), устанавливаемый: на стене, высота и ширина до 1200х1000 мм</t>
  </si>
  <si>
    <t>12.30</t>
  </si>
  <si>
    <t>ФСБЦ-20.4.04.02-0021</t>
  </si>
  <si>
    <t>Щит распределительный навесной ЩРН-9, IP31, размеры 220х300х120 мм</t>
  </si>
  <si>
    <t>12.31</t>
  </si>
  <si>
    <t>12.32</t>
  </si>
  <si>
    <t>ФСБЦ-62.1.01.09-1099</t>
  </si>
  <si>
    <t>ЛС ЛСР-02-01-03 Поз.: 35-45</t>
  </si>
  <si>
    <t>Кабельная продукция</t>
  </si>
  <si>
    <t>13.1</t>
  </si>
  <si>
    <t>ГЭСНм08-02-409-09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</si>
  <si>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</si>
  <si>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13.2</t>
  </si>
  <si>
    <t>ФСБЦ-24.3.01.02-0022</t>
  </si>
  <si>
    <t>Трубы гибкие гофрированные, легкие, из самозатухающего ПВХ, номинальный диаметр 20 мм</t>
  </si>
  <si>
    <t>13.3</t>
  </si>
  <si>
    <t>ФСБЦ-12.2.01.01-0021</t>
  </si>
  <si>
    <t>Клипсы (зажимы)</t>
  </si>
  <si>
    <t>13.4</t>
  </si>
  <si>
    <t>ГЭСНм08-02-412-02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</si>
  <si>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</si>
  <si>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13.5</t>
  </si>
  <si>
    <t>ФСБЦ-21.1.06.10-0202</t>
  </si>
  <si>
    <t>Кабель силовой с медными жилами ВВГнг(A)-FRLS 5х10ок(N, PE)-1000</t>
  </si>
  <si>
    <t>1000 м</t>
  </si>
  <si>
    <t>13.6</t>
  </si>
  <si>
    <t>ФСБЦ-21.1.06.10-0375</t>
  </si>
  <si>
    <t>Кабель силовой с медными жилами ВВГнг(A)-LS 3х1,5ок(N, PE)-1000</t>
  </si>
  <si>
    <t>13.7</t>
  </si>
  <si>
    <t>ФСБЦ-21.1.06.10-0168</t>
  </si>
  <si>
    <t>Кабель силовой с медными жилами ВВГнг(A)-FRLS 3х1,5ок(N, PE)-1000</t>
  </si>
  <si>
    <t>13.8</t>
  </si>
  <si>
    <t>ГЭСНм08-02-412-03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</si>
  <si>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</si>
  <si>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13.9</t>
  </si>
  <si>
    <t>ФСБЦ-21.9.02.02-3228</t>
  </si>
  <si>
    <t>Кабель силовой с медными жилами ВВГнг(A)-LS 3х2,5ок(N, PE)-1000</t>
  </si>
  <si>
    <t>13.10</t>
  </si>
  <si>
    <t>ГЭСНм08-02-412-05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</si>
  <si>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70 мм2</t>
  </si>
  <si>
    <t>13.11</t>
  </si>
  <si>
    <t>ФСБЦ-21.1.06.10-0412</t>
  </si>
  <si>
    <t>Кабель силовой с медными жилами ВВГнг(A)-LS 5х25мк(N, PE)-1000</t>
  </si>
  <si>
    <t>ЛС ЛСР-02-01-04 Поз.: 1-24</t>
  </si>
  <si>
    <t>АУПСТ</t>
  </si>
  <si>
    <t>14.1</t>
  </si>
  <si>
    <t>ЛСР-02-01-04</t>
  </si>
  <si>
    <t>ГЭСНм10-08-001-01</t>
  </si>
  <si>
    <t>Приборы ПС приемно-контрольные, пусковые, концентратор: блок базовый на 10 лучей</t>
  </si>
  <si>
    <t>14.2</t>
  </si>
  <si>
    <t>ТЦ_61.2.06.03_23_9721058155_18.12.2024_01_13.1</t>
  </si>
  <si>
    <t>14.3</t>
  </si>
  <si>
    <t>ТЦ_61.2.06.03_77_7702680818_26.09.2024_01_14.1</t>
  </si>
  <si>
    <t>14.4</t>
  </si>
  <si>
    <t>ГЭСНм10-08-001-07</t>
  </si>
  <si>
    <t>Приборы приемно-контрольные сигнальные, концентратор: блок линейный</t>
  </si>
  <si>
    <t>10 лучей</t>
  </si>
  <si>
    <t>14.5</t>
  </si>
  <si>
    <t>ТЦ_61.2.07.00_91_2312127366_21.09.2024_01_15.1</t>
  </si>
  <si>
    <t>14.6</t>
  </si>
  <si>
    <t>ГЭСНм11-04-008-01</t>
  </si>
  <si>
    <t>Съемные и выдвижные блоки (модули, ячейки, ТЭЗ), масса: до 5 кг</t>
  </si>
  <si>
    <t>14.7</t>
  </si>
  <si>
    <t>ТЦ_61.2.07.00_77_7702680818_26.09.2024_01_16.1</t>
  </si>
  <si>
    <t>14.8</t>
  </si>
  <si>
    <t>ГЭСНм10-08-001-13</t>
  </si>
  <si>
    <t>Устройства промежуточные на количество лучей: 1</t>
  </si>
  <si>
    <t>14.9</t>
  </si>
  <si>
    <t>ТЦ_61.2.07.00_23_0105074786_21.09.2024_01_17.1</t>
  </si>
  <si>
    <t>14.10</t>
  </si>
  <si>
    <t>ГЭСНм10-08-003-06</t>
  </si>
  <si>
    <t>Устройство оптико-(фото)электрическое,: блок питания и контроля</t>
  </si>
  <si>
    <t>14.11</t>
  </si>
  <si>
    <t>ТЦ_61.2.07.00_77_7702680818_21.09.2024_01_18.1</t>
  </si>
  <si>
    <t>14.12</t>
  </si>
  <si>
    <t>14.13</t>
  </si>
  <si>
    <t>ТЦ_89.1.62.04_91_7704217370_18.12.2024_01_19.1</t>
  </si>
  <si>
    <t>14.14</t>
  </si>
  <si>
    <t>ГЭСНм10-08-002-02</t>
  </si>
  <si>
    <t>Извещатель ПС автоматический: дымовой, фотоэлектрический, радиоизотопный, световой в нормальном исполнении</t>
  </si>
  <si>
    <t>14.15</t>
  </si>
  <si>
    <t>ТЦ_61.2.07.00_91_7704217370_18.12.2024_01_20.1</t>
  </si>
  <si>
    <t>14.16</t>
  </si>
  <si>
    <t>ГЭСНм08-01-081-04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</si>
  <si>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</si>
  <si>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14.17</t>
  </si>
  <si>
    <t>ТЦ_61.2.07.00_77_772861067947_25.09.2024_01_21.1</t>
  </si>
  <si>
    <t>14.18</t>
  </si>
  <si>
    <t>ГЭСНм10-04-101-15</t>
  </si>
  <si>
    <t>Транспарант световой (табло)</t>
  </si>
  <si>
    <t>14.19</t>
  </si>
  <si>
    <t>ТЦ_61.2.07.00_77_7702680818_21.09.2024_01_22.1</t>
  </si>
  <si>
    <t>14.20</t>
  </si>
  <si>
    <t>ГЭСНм10-04-101-07</t>
  </si>
  <si>
    <t>Громкоговоритель или звуковая колонка: в помещении</t>
  </si>
  <si>
    <t>14.21</t>
  </si>
  <si>
    <t>ТЦ_61.2.07.00_91_2312127366_18.12.2024_01_23.1</t>
  </si>
  <si>
    <t>14.22</t>
  </si>
  <si>
    <t>ТЦ_61.2.07.00_61_7719840097_21.09.2024_01_24.1</t>
  </si>
  <si>
    <t>14.23</t>
  </si>
  <si>
    <t>14.24</t>
  </si>
  <si>
    <t>ТЦ_61.2.07.00_77_7702680818_21.09.2024_01_25.1</t>
  </si>
  <si>
    <t>ЛС ЛСР-02-01-04 Поз.: 25-32</t>
  </si>
  <si>
    <t>15.1</t>
  </si>
  <si>
    <t>ГЭСНм08-02-412-01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</si>
  <si>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</si>
  <si>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15.2</t>
  </si>
  <si>
    <t>ГЭСНм08-02-399-01</t>
  </si>
  <si>
    <t>Провод в коробах, сечением: до 6 мм2</t>
  </si>
  <si>
    <t>15.3</t>
  </si>
  <si>
    <t>ФСБЦ-21.1.08.01-0311</t>
  </si>
  <si>
    <t>Кабель пожарной сигнализации КПСЭнг(A)-FRLS 1х2х0,5</t>
  </si>
  <si>
    <t>15.4</t>
  </si>
  <si>
    <t>ФСБЦ-21.1.08.01-0153</t>
  </si>
  <si>
    <t>Кабель парной скрутки КПСЭнг-FRLS 2х2х0,5</t>
  </si>
  <si>
    <t>15.5</t>
  </si>
  <si>
    <t>ГЭСНм08-02-390-01</t>
  </si>
  <si>
    <t>Короба пластмассовые: шириной до 40 мм</t>
  </si>
  <si>
    <t>15.6</t>
  </si>
  <si>
    <t>ФСБЦ-20.2.05.04-0022</t>
  </si>
  <si>
    <t>Кабель-канал (короб), размеры 15х10 мм</t>
  </si>
  <si>
    <t>15.7</t>
  </si>
  <si>
    <t>15.8</t>
  </si>
  <si>
    <t>ФСБЦ-24.3.01.02-0021</t>
  </si>
  <si>
    <t>Трубы гибкие гофрированные, легкие, из самозатухающего ПВХ, с зондом, номинальный диаметр 16 мм</t>
  </si>
  <si>
    <t>ЛС ЛСР-02-01-05 Поз.: 1-5</t>
  </si>
  <si>
    <t>Активное оборудование СКС</t>
  </si>
  <si>
    <t>16.1</t>
  </si>
  <si>
    <t>ЛСР-02-01-05</t>
  </si>
  <si>
    <t>16.2</t>
  </si>
  <si>
    <t>ТЦ_61.1.03.03_23_9721058155_30.09.2024_01_64.1</t>
  </si>
  <si>
    <t>16.3</t>
  </si>
  <si>
    <t>ТЦ_61.1.03.03_23_7704301543_26.09.2024_01_65.1</t>
  </si>
  <si>
    <t>16.4</t>
  </si>
  <si>
    <t>16.5</t>
  </si>
  <si>
    <t>ТЦ_62.4.02.01_23_2311360948_26.09.2024_01_66.1</t>
  </si>
  <si>
    <t>ЛС ЛСР-02-01-05 Поз.: 6-11</t>
  </si>
  <si>
    <t>Шкафы монтажные</t>
  </si>
  <si>
    <t>17.1</t>
  </si>
  <si>
    <t>ГЭСНм10-03-001-01</t>
  </si>
  <si>
    <t>Стойка, полустойка, каркас стойки или шкаф, масса: до 100 кг</t>
  </si>
  <si>
    <t>17.2</t>
  </si>
  <si>
    <t>ТЦ_61.1.04.08_61_7719840097_26.09.2024_01_67.1</t>
  </si>
  <si>
    <t>17.3</t>
  </si>
  <si>
    <t>ГЭСНм08-03-605-01</t>
  </si>
  <si>
    <t>Вентилятор</t>
  </si>
  <si>
    <t>17.4</t>
  </si>
  <si>
    <t>ТЦ_61.1.04.09_61_7724794791_26.09.2024_01_68.1</t>
  </si>
  <si>
    <t>17.5</t>
  </si>
  <si>
    <t>ГЭСНм08-03-591-12</t>
  </si>
  <si>
    <t>Блоки с тремя выключателями и одной штепсельной розеткой утопленного типа при скрытой проводке</t>
  </si>
  <si>
    <t>17.6</t>
  </si>
  <si>
    <t>ТЦ_25.3.18.01_61_7719840097_26.09.2024_01_69.1</t>
  </si>
  <si>
    <t>Блок евророзеток для 19" шкафов, горизонтальный, 6 розеток, фильтр 16А,  Cobeus PDU-6P-F-2EU</t>
  </si>
  <si>
    <t>ЛС ЛСР-02-01-05 Поз.: 12-25</t>
  </si>
  <si>
    <t>Коммутационное оборудование</t>
  </si>
  <si>
    <t>18.1</t>
  </si>
  <si>
    <t>ГЭСНм10-01-001-12</t>
  </si>
  <si>
    <t>Рамка со штифтами на винтах в нарезных отверстиях</t>
  </si>
  <si>
    <t>18.2</t>
  </si>
  <si>
    <t>ТЦ_61.3.05.03_61_7719840097_26.09.2024_01_70.1</t>
  </si>
  <si>
    <t>18.3</t>
  </si>
  <si>
    <t>18.4</t>
  </si>
  <si>
    <t>ТЦ_61.1.02.01_91_910204344071_26.09.2024_01_71.1</t>
  </si>
  <si>
    <t>18.5</t>
  </si>
  <si>
    <t>ГЭСНм10-02-030-01</t>
  </si>
  <si>
    <t>Аппарат телефонный системы ЦБ или АТС: настольный</t>
  </si>
  <si>
    <t>18.6</t>
  </si>
  <si>
    <t>ТЦ_61.1.02.01_61_9723033526_26.09.2024_01_72.1</t>
  </si>
  <si>
    <t>18.7</t>
  </si>
  <si>
    <t>ГЭСНм10-06-037-13</t>
  </si>
  <si>
    <t>Крышка декоративная и другие мелкие изделия (без присоединения проводов)</t>
  </si>
  <si>
    <t>18.8</t>
  </si>
  <si>
    <t>ТЦ_20.2.03.13_61_7724794791_26.09.2024_01_73.1</t>
  </si>
  <si>
    <t>Полка 19" перфорированная консольная Cobeus SH-J017-1U-200</t>
  </si>
  <si>
    <t>18.9</t>
  </si>
  <si>
    <t>ТЦ_20.2.03.13_23_9721058155_26.09.2024_01_74.1</t>
  </si>
  <si>
    <t>Направляющие в шкаф Cobeus J05-06-100KG</t>
  </si>
  <si>
    <t>18.10</t>
  </si>
  <si>
    <t>ГЭСНм10-04-066-07</t>
  </si>
  <si>
    <t>Розетка микрофонная</t>
  </si>
  <si>
    <t>18.11</t>
  </si>
  <si>
    <t>ФСБЦ-20.4.03.03-1023</t>
  </si>
  <si>
    <t>Розетка компьютерная RJ-45 для монтажа в кабель-каналы, 1 модуль, 1,5 А, 150 В, цвет белый, IP20</t>
  </si>
  <si>
    <t>18.12</t>
  </si>
  <si>
    <t>ГЭСНм10-02-051-01</t>
  </si>
  <si>
    <t>Перемычки кабельные длиной: до 6 м</t>
  </si>
  <si>
    <t>100 перемычек</t>
  </si>
  <si>
    <t>18.13</t>
  </si>
  <si>
    <t>ТЦ_21.1.04.07_23_7705892151_26.09.2024_01_75.1</t>
  </si>
  <si>
    <t>Патч-корд U/UTP, категория 5е, 2хRJ45/8р8с, неэкранированный зеленый PVC 0.5м Cobeus PC-UTP-RJ45-Cat5e-0.5m-BL</t>
  </si>
  <si>
    <t>18.14</t>
  </si>
  <si>
    <t>ТЦ_21.1.04.07_61_7726372033_26.09.2024_01_76.1</t>
  </si>
  <si>
    <t>Патч-корд U/UTP, категория 5е, 2хRJ45/8р8с, неэкранированный зеленый PVC 0.5м Cobeus PC-UTP-RJ45-Cat5e-0.5m-GN</t>
  </si>
  <si>
    <t>ЛС ЛСР-02-01-05 Поз.: 26-36</t>
  </si>
  <si>
    <t>19.1</t>
  </si>
  <si>
    <t>ГЭСНм08-02-395-01</t>
  </si>
  <si>
    <t>Лоток металлический штампованный по установленным конструкциям, ширина лотка: до 200 мм</t>
  </si>
  <si>
    <t>19.2</t>
  </si>
  <si>
    <t>ФСБЦ-20.2.07.05-1167</t>
  </si>
  <si>
    <t>Лоток стальной перфорированный, толщина стенки 0,7 мм, размеры 50х50х3000 мм</t>
  </si>
  <si>
    <t>19.3</t>
  </si>
  <si>
    <t>ФСБЦ-20.2.03.06-0061</t>
  </si>
  <si>
    <t>Крышка с заземлением на лоток основанием 50 мм, длина 3000 мм</t>
  </si>
  <si>
    <t>19.4</t>
  </si>
  <si>
    <t>ТЦ_20.2.07.00_77_7702680818_15.11.2024_01_77.1</t>
  </si>
  <si>
    <t>Угол вертикальный внутренний 90 гр 50/50 CS90</t>
  </si>
  <si>
    <t>19.5</t>
  </si>
  <si>
    <t>ТЦ_20.2.07.00_78_5024202968_15.11.2024_01_78.1</t>
  </si>
  <si>
    <t>Крышка на угол осн 50L300 толщ 1,2 мм CS90</t>
  </si>
  <si>
    <t>19.6</t>
  </si>
  <si>
    <t>ТЦ_20.2.07.00_23_7705892151_15.11.2024_01_79.1</t>
  </si>
  <si>
    <t>Консоль потолочная с осн. 50 мм, BBA</t>
  </si>
  <si>
    <t>19.7</t>
  </si>
  <si>
    <t>ТЦ_20.2.07.00_91_7722786153_18.12.2024_01_80.1</t>
  </si>
  <si>
    <t>Фланец соединительный 50/50 FR</t>
  </si>
  <si>
    <t>19.8</t>
  </si>
  <si>
    <t>19.9</t>
  </si>
  <si>
    <t>ФСБЦ-20.2.05.04-0024</t>
  </si>
  <si>
    <t>Кабель-канал (короб), размеры 20х10 мм</t>
  </si>
  <si>
    <t>19.10</t>
  </si>
  <si>
    <t>19.11</t>
  </si>
  <si>
    <t>ФСБЦ-21.1.04.01-1046</t>
  </si>
  <si>
    <t>Кабель витая пара U/UTP 4х2х0,52, категория 5e</t>
  </si>
  <si>
    <t>ЛС ЛСР-02-01-06 Поз.: 1-21</t>
  </si>
  <si>
    <t>АРМ в составе</t>
  </si>
  <si>
    <t>20.1</t>
  </si>
  <si>
    <t>ЛСР-02-01-06</t>
  </si>
  <si>
    <t>20.2</t>
  </si>
  <si>
    <t>ТЦ_62.4.02.00_91_7704217370_18.12.2024_01_31.1</t>
  </si>
  <si>
    <t>20.3</t>
  </si>
  <si>
    <t>ГЭСНм10-10-006-01</t>
  </si>
  <si>
    <t>Система управления доступом с автоматическим запирающим устройством</t>
  </si>
  <si>
    <t>20.4</t>
  </si>
  <si>
    <t>ТЦ_61.2.07.00_91_7704217370_26.09.2024_01_32.1</t>
  </si>
  <si>
    <t>20.5</t>
  </si>
  <si>
    <t>ТЦ_61.2.07.00_77_7702680818_26.09.2024_01_33.1</t>
  </si>
  <si>
    <t>20.6</t>
  </si>
  <si>
    <t>ТЦ_61.2.07.00_77_7702680818_26.09.2024_01_34.1</t>
  </si>
  <si>
    <t>20.7</t>
  </si>
  <si>
    <t>20.8</t>
  </si>
  <si>
    <t>ТЦ_61.2.07.00_23_9721058155_26.09.2024_01_35.1</t>
  </si>
  <si>
    <t>20.9</t>
  </si>
  <si>
    <t>ТЦ_61.2.07.00_77_7702680818_26.09.2024_01_36.1</t>
  </si>
  <si>
    <t>20.10</t>
  </si>
  <si>
    <t>20.11</t>
  </si>
  <si>
    <t>ТЦ_61.2.07.00_77_7702680818_26.09.2024_01_37.1</t>
  </si>
  <si>
    <t>20.12</t>
  </si>
  <si>
    <t>20.13</t>
  </si>
  <si>
    <t>ТЦ_61.2.07.00_61_7719840097_26.09.2024_01_38.1</t>
  </si>
  <si>
    <t>20.14</t>
  </si>
  <si>
    <t>ТЦ_61.2.07.00_91_2312127366_26.09.2024_01_39.1</t>
  </si>
  <si>
    <t>20.15</t>
  </si>
  <si>
    <t>ТЦ_61.2.07.00_91_7704217370_18.12.2024_01_40.1</t>
  </si>
  <si>
    <t>20.16</t>
  </si>
  <si>
    <t>ГЭСН09-04-012-02</t>
  </si>
  <si>
    <t>Установка дверного доводчика к металлическим дверям</t>
  </si>
  <si>
    <t>20.17</t>
  </si>
  <si>
    <t>ТЦ_01.7.04.01_91_7704217370_18.12.2024_01_41.1</t>
  </si>
  <si>
    <t>Дверной доводчик DORMA TS-68</t>
  </si>
  <si>
    <t>20.18</t>
  </si>
  <si>
    <t>20.19</t>
  </si>
  <si>
    <t>ТЦ_62.4.02.00_91_7704217370_18.12.2024_01_42.1</t>
  </si>
  <si>
    <t>20.20</t>
  </si>
  <si>
    <t>20.21</t>
  </si>
  <si>
    <t>ТЦ_89.1.62.04_61_7814439103_21.09.2024_01_43.1</t>
  </si>
  <si>
    <t>ЛС ЛСР-02-01-06 Поз.: 22-28</t>
  </si>
  <si>
    <t>21.1</t>
  </si>
  <si>
    <t>ГЭСНм10-01-055-02</t>
  </si>
  <si>
    <t>Прокладка кабеля, масса 1 м: до 1 кг, по стене кирпичной</t>
  </si>
  <si>
    <t>21.2</t>
  </si>
  <si>
    <t>ФСБЦ-21.1.06.09-0099</t>
  </si>
  <si>
    <t>Кабель силовой с медными жилами ВВГнг(A) 3х1,5ок(N, PE)-660</t>
  </si>
  <si>
    <t>21.3</t>
  </si>
  <si>
    <t>ФСБЦ-21.2.03.03-0101</t>
  </si>
  <si>
    <t>Провод силовой гибкий с медными жилами ПВСнг-LS 3х1,5</t>
  </si>
  <si>
    <t>21.4</t>
  </si>
  <si>
    <t>ФСБЦ-21.2.03.08-0012</t>
  </si>
  <si>
    <t>Шнур ШВВП 2х0,75-380</t>
  </si>
  <si>
    <t>21.5</t>
  </si>
  <si>
    <t>21.6</t>
  </si>
  <si>
    <t>ФСБЦ-21.1.08.01-0009</t>
  </si>
  <si>
    <t>Кабель сигнальный КСПВ 4х0,5</t>
  </si>
  <si>
    <t>21.7</t>
  </si>
  <si>
    <t>ТЦ_21.1.08.01_91_2312127366_18.12.2024_01_44.1</t>
  </si>
  <si>
    <t>Кабель сигнальный КСПВ 8х0,5</t>
  </si>
  <si>
    <t>ЛС ЛСР-02-01-07 Поз.: 1-21</t>
  </si>
  <si>
    <t>Оборудование</t>
  </si>
  <si>
    <t>22.1</t>
  </si>
  <si>
    <t>ЛСР-02-01-07</t>
  </si>
  <si>
    <t>22.2</t>
  </si>
  <si>
    <t>ТЦ_61.2.07.00_77_7702680818_26.09.2024_01_45.1</t>
  </si>
  <si>
    <t>22.3</t>
  </si>
  <si>
    <t>ГЭСНм10-08-001-06</t>
  </si>
  <si>
    <t>Приборы приемно-контрольные сигнальные, концентратор: блок базовый на 10 лучей</t>
  </si>
  <si>
    <t>22.4</t>
  </si>
  <si>
    <t>ТЦ_61.2.07.00_77_7702680818_26.09.2024_01_46.1</t>
  </si>
  <si>
    <t>22.5</t>
  </si>
  <si>
    <t>22.6</t>
  </si>
  <si>
    <t>ТЦ_61.2.07.00_77_7702680818_26.09.2024_01_47.1</t>
  </si>
  <si>
    <t>22.7</t>
  </si>
  <si>
    <t>22.8</t>
  </si>
  <si>
    <t>ТЦ_61.2.07.00_77_7702680818_26.09.2024_01_48.1</t>
  </si>
  <si>
    <t>22.9</t>
  </si>
  <si>
    <t>22.10</t>
  </si>
  <si>
    <t>ТЦ_61.2.07.00_77_7702680818_26.09.2024_01_49.1</t>
  </si>
  <si>
    <t>22.11</t>
  </si>
  <si>
    <t>22.12</t>
  </si>
  <si>
    <t>ТЦ_89.1.62.04_61_7814439103_21.09.2024_01_50.1</t>
  </si>
  <si>
    <t>22.13</t>
  </si>
  <si>
    <t>ГЭСНм10-08-003-05</t>
  </si>
  <si>
    <t>Устройство оптико-(фото)электрическое,: прибор оптико-электрический в одноблочном исполнении</t>
  </si>
  <si>
    <t>22.14</t>
  </si>
  <si>
    <t>ТЦ_61.2.07.00_77_7702680818_26.09.2024_01_51.1</t>
  </si>
  <si>
    <t>22.15</t>
  </si>
  <si>
    <t>ГЭСНм10-08-003-02</t>
  </si>
  <si>
    <t>Устройство ультразвуковое,: прибор ультразвуковой в одноблочном исполнении</t>
  </si>
  <si>
    <t>22.16</t>
  </si>
  <si>
    <t>ТЦ_61.2.07.00_77_7702680818_26.09.2024_01_52.1</t>
  </si>
  <si>
    <t>22.17</t>
  </si>
  <si>
    <t>ГЭСНм10-08-002-04</t>
  </si>
  <si>
    <t>Извещатель ОС автоматический: контактный, магнитоконтактный на открывание окон, дверей</t>
  </si>
  <si>
    <t>22.18</t>
  </si>
  <si>
    <t>ТЦ_61.2.07.00_77_9718159820_26.09.2024_01_53.1</t>
  </si>
  <si>
    <t>22.19</t>
  </si>
  <si>
    <t>ТЦ_61.2.07.00_77_7702680818_26.09.2024_01_54.1</t>
  </si>
  <si>
    <t>22.20</t>
  </si>
  <si>
    <t>22.21</t>
  </si>
  <si>
    <t>ТЦ_61.2.07.00_77_7720813309_26.09.2024_01_55.1</t>
  </si>
  <si>
    <t>ЛС ЛСР-02-01-07 Поз.: 22-27</t>
  </si>
  <si>
    <t>23.1</t>
  </si>
  <si>
    <t>23.2</t>
  </si>
  <si>
    <t>23.3</t>
  </si>
  <si>
    <t>ФСБЦ-21.1.08.01-0082</t>
  </si>
  <si>
    <t>Кабель пожарной сигнализации КПСВВ 1х2х0,75</t>
  </si>
  <si>
    <t>23.4</t>
  </si>
  <si>
    <t>23.5</t>
  </si>
  <si>
    <t>23.6</t>
  </si>
  <si>
    <t>ЛС ЛСР-02-01-08 Поз.: 1-18</t>
  </si>
  <si>
    <t>24.1</t>
  </si>
  <si>
    <t>ЛСР-02-01-08</t>
  </si>
  <si>
    <t>ГЭСНм10-10-001-02</t>
  </si>
  <si>
    <t>Камеры видеонаблюдения: наружная</t>
  </si>
  <si>
    <t>10 шт</t>
  </si>
  <si>
    <t>24.2</t>
  </si>
  <si>
    <t>ТЦ_61.3.01.01_61_7719840097_25.09.2024_01_56.1</t>
  </si>
  <si>
    <t>24.3</t>
  </si>
  <si>
    <t>ГЭСНм10-10-001-01</t>
  </si>
  <si>
    <t>Камеры видеонаблюдения: внутренняя</t>
  </si>
  <si>
    <t>24.4</t>
  </si>
  <si>
    <t>ТЦ_61.3.01.01_77_7728888578_26.09.2024_01_57.1</t>
  </si>
  <si>
    <t>24.5</t>
  </si>
  <si>
    <t>ГЭСНм10-04-087-14</t>
  </si>
  <si>
    <t>Устройство цифровой регистрации</t>
  </si>
  <si>
    <t>устройство</t>
  </si>
  <si>
    <t>24.6</t>
  </si>
  <si>
    <t>ТЦ_61.1.03.03_91_7704217370_18.12.2024_01_58.1</t>
  </si>
  <si>
    <t>24.7</t>
  </si>
  <si>
    <t>ГЭСНм11-04-002-01</t>
  </si>
  <si>
    <t>Аппарат настольный, масса: до 0,015 т</t>
  </si>
  <si>
    <t>24.8</t>
  </si>
  <si>
    <t>ТЦ_61.1.03.03_92_7701718635_18.12.2024_01_59.1</t>
  </si>
  <si>
    <t>24.9</t>
  </si>
  <si>
    <t>24.10</t>
  </si>
  <si>
    <t>ТЦ_61.1.03.03_23_2308007387_26.09.2024_01_60.1</t>
  </si>
  <si>
    <t>24.11</t>
  </si>
  <si>
    <t>24.12</t>
  </si>
  <si>
    <t>ТЦ_61.3.05.02_23_7743553167_26.09.2024_01_61.1</t>
  </si>
  <si>
    <t>24.13</t>
  </si>
  <si>
    <t>ГЭСНм10-08-019-01</t>
  </si>
  <si>
    <t>Коробка ответвительная на стене</t>
  </si>
  <si>
    <t>24.14</t>
  </si>
  <si>
    <t>ФСБЦ-20.5.02.04-0008</t>
  </si>
  <si>
    <t>Коробки ответвительные с кабельными вводами (6 выводов, диаметр 20 мм), размеры 80х80х40 мм, цвет серый</t>
  </si>
  <si>
    <t>24.15</t>
  </si>
  <si>
    <t>ГЭСНм08-02-144-01</t>
  </si>
  <si>
    <t>Присоединение к зажимам жил проводов или кабелей сечением: до 2,5 мм2</t>
  </si>
  <si>
    <t>24.16</t>
  </si>
  <si>
    <t>ТЦ_22.1.02.04_23_7705892151_26.09.2024_01_62.1</t>
  </si>
  <si>
    <t>Коннектор RJ-45</t>
  </si>
  <si>
    <t>24.17</t>
  </si>
  <si>
    <t>24.18</t>
  </si>
  <si>
    <t>ТЦ_61.1.03.03_91_7704217370_18.12.2024_01_63.1</t>
  </si>
  <si>
    <t>ЛС ЛСР-02-01-08 Поз.: 19, 20</t>
  </si>
  <si>
    <t>25.1</t>
  </si>
  <si>
    <t>25.2</t>
  </si>
  <si>
    <t>Архитектурно-строительные решения</t>
  </si>
  <si>
    <t>СКРЫТЬ!!!</t>
  </si>
  <si>
    <t>понижающ.</t>
  </si>
  <si>
    <t>Воздухоотводчик автоматический Heizen 1/2" наружная резьба (Оборудование)</t>
  </si>
  <si>
    <t>Электрический котел BAXI ampera 18 (Оборудование)</t>
  </si>
  <si>
    <t>Циркуляционный насос Grundfos UPS 25-60 EU НС-1595968 (Оборудование)</t>
  </si>
  <si>
    <t>Расширительный бак/гидроаккумулятор CRW SS 12 л, 10 бар (Оборудование)</t>
  </si>
  <si>
    <t>Сплит-система Ballu Olympio Edge BSO-18HN8_22Y (Оборудование)</t>
  </si>
  <si>
    <t>Сплит-система Ballu Olympio Edge BSO-07HN8_22Y (Оборудование)</t>
  </si>
  <si>
    <t>в т.ч. Оборуование</t>
  </si>
  <si>
    <t xml:space="preserve">Задвижка клиновая PN 16, 1 1 4 </t>
  </si>
  <si>
    <t xml:space="preserve">VTp. 761 Соединитель с переходом на наружную резьбу 20х3,4/15 VALTEC </t>
  </si>
  <si>
    <t xml:space="preserve">VTp. 761 Соединитель с переходом на наружную резьбу 32х5,4/25 VALTEC </t>
  </si>
  <si>
    <t xml:space="preserve">КРАН ШАРОВОЙ ЛАТУНЬ СО СПУСКНИКОМ R910S НИКЕЛЬ ДУ 25 РУ35 </t>
  </si>
  <si>
    <t xml:space="preserve">Отопительный прибор биметаллический секционный РБМ-500, высота 560 мм, 18 эл. </t>
  </si>
  <si>
    <t>Отопление, вентиляция и кондиционирование воздуха, тепловые сети. Внутренние сети</t>
  </si>
  <si>
    <t>Сети электроснабжения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</si>
  <si>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 (Оборудование)</t>
  </si>
  <si>
    <t>Устройство защитного отключения 2P, 25 А, 30 мА (Оборудование)</t>
  </si>
  <si>
    <t>Выключатель автоматический 1P, 16 А, 10 кА, характеристика C (Оборудование)</t>
  </si>
  <si>
    <t>Независимый расцепитель РН 47-29 (Оборудование)</t>
  </si>
  <si>
    <t>Выключатель автоматический 1P, 10 А, 10 кА, характеристика C (Оборудование)</t>
  </si>
  <si>
    <t>Выключатель автоматический 1P, 40 А, 10 кА, характеристика C (Оборудование)</t>
  </si>
  <si>
    <t>Устройство автоматического ввода резерва (АВР) 3ф 63А 422117 NZ7-63S/3 с контроллером (Chint) 1 ЩАП-63 (Оборудование)</t>
  </si>
  <si>
    <t>Выключатель автоматический 1P, 10 А, 4,5 кА, характеристика C (Оборудование)</t>
  </si>
  <si>
    <t>Прибор приемно-контрольный и управления пожарный Болид Сириус (Оборудование)</t>
  </si>
  <si>
    <t>Пульт контроля и управления охраннопожарный Болид С2000М (Оборудование)</t>
  </si>
  <si>
    <t>Блок индикации с клавиатурой (60 ЗКПС, 2RS485) (Оборудование)</t>
  </si>
  <si>
    <t>Контроллер двухпроводной линии связи Болид С2000-КДЛ (Оборудование)</t>
  </si>
  <si>
    <t>Блок сигнально-пусковой 4 реле, 220В С2000-СП1 исп. 01 (Оборудование)</t>
  </si>
  <si>
    <t>Резервированный источник питания, 24В, 1А РИП-24 исп.02 (Оборудование)</t>
  </si>
  <si>
    <t>Аккумуляторная батарея 12В, 17Ач (Оборудование)</t>
  </si>
  <si>
    <t>Извещатель пожарный дымовой оптико-электронный точечный адресный ДИП 34А-03 (Оборудование)</t>
  </si>
  <si>
    <t>Извещатель пожарный ручной адресный с изолятором КЗ ИПР 513-3АМ исп. 01 (Оборудование)</t>
  </si>
  <si>
    <t>Оповещатель световой "Выход" Молния 12 (Оборудование)</t>
  </si>
  <si>
    <t>Прибор речевого оповещения, 4/8 Ом, 40Вт Рупор исп.03 (Оборудование)</t>
  </si>
  <si>
    <t>Акустический модуль АМ «Соната-3Л» (Оборудование)</t>
  </si>
  <si>
    <t>Оповещатель свето-звуковой уличный Маяк-24-К (Оборудование)</t>
  </si>
  <si>
    <t>СКС</t>
  </si>
  <si>
    <t>СКУД</t>
  </si>
  <si>
    <t>16 портовый коммутатор ТР-link TL-SG1016 (Оборудование)</t>
  </si>
  <si>
    <t>16 портовый коммутатор ТР-link TL-SL1218P (Оборудование)</t>
  </si>
  <si>
    <t>Источник бесперебойного ИБП Ippon Innova G2 Euro 3000, 3000ВА (Оборудование)</t>
  </si>
  <si>
    <t>Шкаф напольный 19", 15U, 600х350х769 Cobeus SH-05F-15U60/35-R (Оборудование)</t>
  </si>
  <si>
    <t>Вентилятор для установки в настенные шкафы серии SH-05F, WSC-05D Cobeus XD12038A2, 220В, 120х120х38мм (Оборудование)</t>
  </si>
  <si>
    <t>Патч-панель RJ-45, cat. 5e  24 порта, Cobeus PL-24-Cat.5e Dual IDC (Оборудование)</t>
  </si>
  <si>
    <t>IP АТС Grandstream UCM6300А (Оборудование)</t>
  </si>
  <si>
    <t>IP Телефон Grandstream GRP2602P (Оборудование)</t>
  </si>
  <si>
    <t>Блок бесперебойного питания Ippon Back Basic 850 Euro (Оборудование)</t>
  </si>
  <si>
    <t>Считыватель контрольный Hikvision DS-K1F100-D8E (Оборудование)</t>
  </si>
  <si>
    <t>Программное обеспечение Базовый модуль ПО SIGUR, с функцией модуля Наблюдение и фотоидентификация», огранич. до 1 000 карт (Оборудование)</t>
  </si>
  <si>
    <t>Программное обеспечение доп. модуль "Учет рабочего времени" ПО "SIGUR (Оборудование)</t>
  </si>
  <si>
    <t>Коммутатор LAN TCP/IP TP-Link LS1008G (Оборудование)</t>
  </si>
  <si>
    <t>Сетевой контроллер Sigur E510 (Оборудование)</t>
  </si>
  <si>
    <t>Считыватель Sigur MR100 Lite (MR1) (Оборудование)</t>
  </si>
  <si>
    <t>Кнопка выход Tantos Выход (пластик) (Оборудование)</t>
  </si>
  <si>
    <t>Замок электромагнитный для установки на легкие деревянные и пластиковые двери AL-150 Premium (Оборудование)</t>
  </si>
  <si>
    <t>Замок электромагнитный для установки наметаллические двери AL-300 12V Premium (Оборудование)</t>
  </si>
  <si>
    <t>Источник резервного питания СКАТ 1200У (Оборудование)</t>
  </si>
  <si>
    <t>Аккумуляторная батарея 12В, 7Ач (Оборудование)</t>
  </si>
  <si>
    <t>СОС</t>
  </si>
  <si>
    <t>Блок индикации с клавиатурой Болид С2000-БКИ (Оборудование)</t>
  </si>
  <si>
    <t>Блок сигнально-пусковой Болид С2000-СП1/220 (Оборудование)</t>
  </si>
  <si>
    <t>Резервированный источник питания Болид РИП-12 исп.05 (Оборудование)</t>
  </si>
  <si>
    <t>Извещатель охранный объемный оптико-электронный адресный С2000-ИК (Оборудование)</t>
  </si>
  <si>
    <t>Акустический охранный адресный извещатель С2000-СТ (Оборудование)</t>
  </si>
  <si>
    <t>Извещатель адресный магнитоконтактный охранный С2000-СМК (Оборудование)</t>
  </si>
  <si>
    <t>Извещатель адресный магнитоконтактный охранный С2000-СМК для металлических дверей С2000-СМК Эстет (Оборудование)</t>
  </si>
  <si>
    <t>Оповещатель комбинированный УСС-СМ-12 (Оборудование)</t>
  </si>
  <si>
    <t>Система охранного телевидения</t>
  </si>
  <si>
    <t>IP-видеокамера цветная уличная Dahua DH-IPC-HFW3441EP-S-0280BS2 (Оборудование)</t>
  </si>
  <si>
    <t>IP-видеокамера цветная внутренняя Dahua DH-IPC-HDW2431TP-AS0280 (Оборудование)</t>
  </si>
  <si>
    <t>IP-видеорегистратор 16 канальный Dahua DHI-NVR4216-4KS3 (Оборудование)</t>
  </si>
  <si>
    <t>Удаленное рабочее место для работы с регистраторами TRASSIR MiniClient (Оборудование)</t>
  </si>
  <si>
    <t>Коммутатор 16 портовый AT-NS-16P2G-1GS150 (F) (Оборудование)</t>
  </si>
  <si>
    <t>Монитор 23.8" Монитор AOC 24B2XH черный (Оборудование)</t>
  </si>
  <si>
    <t>Жесткий диск 6 Tb Seagate SkyHawk [ST6000VX001] (Оборудование)</t>
  </si>
  <si>
    <t>Основные объекты строительства</t>
  </si>
  <si>
    <t>в т.ч. Оборудование</t>
  </si>
  <si>
    <t>по объекту «Капитальный ремонт объектов недвижимого имущества Республики Крым» (нежилые помещения литеры А, расположенные по адресу: Республика Крым, Советский район, пгт. Советский, пер. Коммунальный, «Капитальный ремонт объектов недвижимого имущества Республики Крым» (нежилые помещения литеры А, расположенные по адресу: Республика Крым, Советский район, пгт. Советский, пер. Коммунальный, д. 7)</t>
  </si>
  <si>
    <t>Расчет</t>
  </si>
  <si>
    <t xml:space="preserve">Утилизация строительных отходов на полигоне от демонтажных работ </t>
  </si>
  <si>
    <t>Прочие работы</t>
  </si>
  <si>
    <t>Проектно-изыскательские работы</t>
  </si>
  <si>
    <t>Итого, руб.</t>
  </si>
  <si>
    <t>в том числе:</t>
  </si>
  <si>
    <t>Строительно-монтажные работы, руб.</t>
  </si>
  <si>
    <t>Оборудование, руб.</t>
  </si>
  <si>
    <t>Прочие работы, руб.</t>
  </si>
  <si>
    <t>Сумма НДС - 20%, руб.</t>
  </si>
  <si>
    <t>Резерв средств на непредвиденные работы и затраты (1%)</t>
  </si>
  <si>
    <t>Приложение №</t>
  </si>
  <si>
    <t>Страна происхождения оборудования</t>
  </si>
  <si>
    <t>Проект сметы контракта</t>
  </si>
  <si>
    <t>Расчет начальной (максимальной) цены контракта</t>
  </si>
  <si>
    <t>при осуществлении закупок на выполнение подрядных работ</t>
  </si>
  <si>
    <t>по строительству:</t>
  </si>
  <si>
    <t>Основания для расчета:</t>
  </si>
  <si>
    <t>1.</t>
  </si>
  <si>
    <t xml:space="preserve"> Приказ об утверждении проектной документации, включая сводный сметный расчет стоимости строительства от </t>
  </si>
  <si>
    <t>(руб.)</t>
  </si>
  <si>
    <t>№ п/п</t>
  </si>
  <si>
    <t>Наименование работ и затрат</t>
  </si>
  <si>
    <t>Индекс фактической инфляции</t>
  </si>
  <si>
    <t>Индекс прогнозный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</si>
  <si>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</si>
  <si>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Строительно-монтажные работы</t>
  </si>
  <si>
    <t>Стоимость оборудования</t>
  </si>
  <si>
    <t>НМЦК без учета НДС (при наличии)</t>
  </si>
  <si>
    <t xml:space="preserve">НДС ( 20 %) (при наличии) </t>
  </si>
  <si>
    <t>НМЦК с учетом НДС (при наличии)</t>
  </si>
  <si>
    <t>Продолжительность строительства</t>
  </si>
  <si>
    <t>Окончание строительства</t>
  </si>
  <si>
    <t>Дата формирования НМЦК</t>
  </si>
  <si>
    <t>Уровень цен утверждённой сметной документации</t>
  </si>
  <si>
    <t>1. Расчет индекса фактической инфляции с использованием ИПЦ Росстата</t>
  </si>
  <si>
    <t>Итого индекс фактической инфляции:</t>
  </si>
  <si>
    <t>2. Расчет индекса прогнозной инфляции</t>
  </si>
  <si>
    <t>Заключение государственного автономного учреждения Республики Крым «Государственная строительная экспертиза»" от 13.03.2025 №91-1-1-2-013360-2025</t>
  </si>
  <si>
    <t>Утвержденный сводный сметный расчет стоимости строительства в сумме 
9 435 500 руб. в ценах на 4 квартал 2024 года.</t>
  </si>
  <si>
    <t>Утилизация строительных отходов на полигоне</t>
  </si>
  <si>
    <t>Резерв средств на непредвиденные работы и затраты (1 %)</t>
  </si>
  <si>
    <t>IV квартал 2024 (Декабрь 2024)</t>
  </si>
  <si>
    <t>Октябрь 2025</t>
  </si>
  <si>
    <t>Начало строительства</t>
  </si>
  <si>
    <t>Декабрь 2025</t>
  </si>
  <si>
    <t>3 месяца</t>
  </si>
  <si>
    <t>Январь 2025 / Декабрь 2024</t>
  </si>
  <si>
    <t>Февраль 2025 / Январь 2025</t>
  </si>
  <si>
    <t>Март 2025 / Февраль 2025</t>
  </si>
  <si>
    <t>Апрель 2025 / Март 2025</t>
  </si>
  <si>
    <t>Май 2025 / Апрель 2025</t>
  </si>
  <si>
    <t>Июнь 2025 / Май 2025</t>
  </si>
  <si>
    <t>Июль 2025 / Июнь 2025</t>
  </si>
  <si>
    <t>Август 2025 / Июль 2025</t>
  </si>
  <si>
    <t>Сентябрь 2025 / Август 2025</t>
  </si>
  <si>
    <t>Октябрь 2025 / Сентябрь 2025</t>
  </si>
  <si>
    <t>100,36%</t>
  </si>
  <si>
    <t>99,08%</t>
  </si>
  <si>
    <t>99,87%</t>
  </si>
  <si>
    <t>98,37%</t>
  </si>
  <si>
    <t>101,01%</t>
  </si>
  <si>
    <t>102,25%</t>
  </si>
  <si>
    <t>100,57%</t>
  </si>
  <si>
    <t>100%</t>
  </si>
  <si>
    <t>1,0036 * 0,9908 * 0,9987 * 0,9837 * 1,0101 * 1,0225 * 1,0057 * 1,0057 * 1 * 1</t>
  </si>
  <si>
    <t>Доля сметной стоимости, подлежащая выполнению в 2025г. (3 месяца/3 месяца)</t>
  </si>
  <si>
    <t>ИФИ</t>
  </si>
  <si>
    <r>
      <t xml:space="preserve">Стоимость работ в ценах на дату утверждения сметной документации 
"квартал" 4
"год" </t>
    </r>
    <r>
      <rPr>
        <u/>
        <sz val="12"/>
        <rFont val="Times New Roman"/>
        <family val="1"/>
        <charset val="204"/>
      </rPr>
      <t xml:space="preserve">2024 </t>
    </r>
  </si>
  <si>
    <r>
      <t>Стоимость работ в ценах на дату формирования начальной (максимальной) цены контракта "месяц" октябрь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"год" </t>
    </r>
    <r>
      <rPr>
        <u/>
        <sz val="12"/>
        <rFont val="Times New Roman"/>
        <family val="1"/>
        <charset val="204"/>
      </rPr>
      <t>2025</t>
    </r>
  </si>
  <si>
    <t>Итого без НДС, руб</t>
  </si>
  <si>
    <t>НМЦК с НДС, руб.</t>
  </si>
  <si>
    <t>к государственному контракту</t>
  </si>
  <si>
    <t>от___________ №___________2025</t>
  </si>
  <si>
    <t>Наименование конструктивных решений (элементов), комплексов (видов) работ, оборудования</t>
  </si>
  <si>
    <t>Главный специалист ОКС№2 ДСО</t>
  </si>
  <si>
    <t>Н.В. Гаврилова</t>
  </si>
  <si>
    <t>( подпись, инициалы, фамилия)</t>
  </si>
  <si>
    <t>Начальник ОКС №4 ДСО</t>
  </si>
  <si>
    <t>А.А. Бунин</t>
  </si>
  <si>
    <t>(подпись, инициалы, фамилия)</t>
  </si>
  <si>
    <t xml:space="preserve">на завершение строительно-монтажных работ по объекту капитального строительства: </t>
  </si>
  <si>
    <t>«Капитальный ремонт объектов недвижимого имущества Республики Крым» (нежилые помещения литеры А, расположенные по адресу: Республика Крым, Советский район, пгт. Советский, пер. Коммунальный, д. 7)»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</si>
</sst>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#,##0.00_ ;[Red]\-#,##0.00\ "/>
    <numFmt numFmtId="166" formatCode="0.0000"/>
    <numFmt numFmtId="167" formatCode="0.000"/>
    <numFmt numFmtId="168" formatCode="0.00000"/>
    <numFmt numFmtId="169" formatCode="0.0"/>
    <numFmt numFmtId="170" formatCode="0.00000000000"/>
    <numFmt numFmtId="171" formatCode="#,##0.0000"/>
    <numFmt numFmtId="172" formatCode="#,##0.00000"/>
  </numFmts>
  <fonts count="45" x14ac:knownFonts="1">
    <font>
      <sz val="11"/>
      <color rgb="FF000000"/>
      <name val="Calibri"/>
      <charset val="204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2F5597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25" fillId="0" borderId="0"/>
    <xf numFmtId="0" fontId="26" fillId="0" borderId="0"/>
    <xf numFmtId="164" fontId="14" fillId="0" borderId="0" applyFont="0" applyFill="0" applyBorder="0" applyAlignment="0" applyProtection="0"/>
    <xf numFmtId="0" fontId="25" fillId="0" borderId="0">
      <alignment vertical="top"/>
    </xf>
    <xf numFmtId="0" fontId="14" fillId="0" borderId="0"/>
    <xf numFmtId="0" fontId="26" fillId="0" borderId="0"/>
  </cellStyleXfs>
  <cellXfs count="25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170" fontId="0" fillId="0" borderId="0" xfId="0" applyNumberFormat="1"/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vertical="top"/>
    </xf>
    <xf numFmtId="49" fontId="8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vertical="top"/>
    </xf>
    <xf numFmtId="49" fontId="5" fillId="0" borderId="1" xfId="0" applyNumberFormat="1" applyFont="1" applyFill="1" applyBorder="1" applyAlignment="1" applyProtection="1">
      <alignment vertical="top" wrapText="1"/>
    </xf>
    <xf numFmtId="49" fontId="11" fillId="2" borderId="1" xfId="0" applyNumberFormat="1" applyFont="1" applyFill="1" applyBorder="1" applyAlignment="1" applyProtection="1">
      <alignment vertical="top" wrapText="1"/>
    </xf>
    <xf numFmtId="0" fontId="13" fillId="0" borderId="0" xfId="0" applyFont="1"/>
    <xf numFmtId="0" fontId="14" fillId="0" borderId="0" xfId="0" applyFont="1"/>
    <xf numFmtId="49" fontId="5" fillId="0" borderId="1" xfId="0" applyNumberFormat="1" applyFont="1" applyFill="1" applyBorder="1" applyAlignment="1" applyProtection="1">
      <alignment horizontal="left" vertical="top" wrapText="1"/>
    </xf>
    <xf numFmtId="49" fontId="15" fillId="0" borderId="1" xfId="0" applyNumberFormat="1" applyFont="1" applyFill="1" applyBorder="1" applyAlignment="1" applyProtection="1">
      <alignment horizontal="right" vertical="top"/>
    </xf>
    <xf numFmtId="49" fontId="15" fillId="0" borderId="1" xfId="0" applyNumberFormat="1" applyFont="1" applyFill="1" applyBorder="1" applyAlignment="1" applyProtection="1">
      <alignment horizontal="center" vertical="top"/>
    </xf>
    <xf numFmtId="49" fontId="15" fillId="0" borderId="1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/>
    <xf numFmtId="0" fontId="4" fillId="0" borderId="0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4" fontId="22" fillId="0" borderId="0" xfId="0" applyNumberFormat="1" applyFont="1"/>
    <xf numFmtId="0" fontId="21" fillId="5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/>
    </xf>
    <xf numFmtId="4" fontId="11" fillId="5" borderId="1" xfId="0" applyNumberFormat="1" applyFont="1" applyFill="1" applyBorder="1" applyAlignment="1" applyProtection="1">
      <alignment horizontal="right" vertical="center"/>
    </xf>
    <xf numFmtId="49" fontId="11" fillId="2" borderId="1" xfId="0" applyNumberFormat="1" applyFont="1" applyFill="1" applyBorder="1" applyAlignment="1" applyProtection="1">
      <alignment vertical="center" wrapText="1"/>
    </xf>
    <xf numFmtId="49" fontId="12" fillId="2" borderId="1" xfId="0" applyNumberFormat="1" applyFont="1" applyFill="1" applyBorder="1" applyAlignment="1" applyProtection="1">
      <alignment vertical="center" wrapText="1"/>
    </xf>
    <xf numFmtId="4" fontId="12" fillId="2" borderId="1" xfId="0" applyNumberFormat="1" applyFont="1" applyFill="1" applyBorder="1" applyAlignment="1" applyProtection="1">
      <alignment vertical="center" wrapText="1"/>
    </xf>
    <xf numFmtId="4" fontId="11" fillId="2" borderId="1" xfId="0" applyNumberFormat="1" applyFont="1" applyFill="1" applyBorder="1" applyAlignment="1" applyProtection="1">
      <alignment vertical="center" wrapText="1"/>
    </xf>
    <xf numFmtId="1" fontId="8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166" fontId="4" fillId="0" borderId="1" xfId="0" applyNumberFormat="1" applyFont="1" applyFill="1" applyBorder="1" applyAlignment="1" applyProtection="1">
      <alignment horizontal="center" vertical="center"/>
    </xf>
    <xf numFmtId="167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168" fontId="4" fillId="0" borderId="1" xfId="0" applyNumberFormat="1" applyFont="1" applyFill="1" applyBorder="1" applyAlignment="1" applyProtection="1">
      <alignment horizontal="center" vertical="center"/>
    </xf>
    <xf numFmtId="49" fontId="11" fillId="4" borderId="1" xfId="0" applyNumberFormat="1" applyFont="1" applyFill="1" applyBorder="1" applyAlignment="1" applyProtection="1">
      <alignment vertical="center" wrapText="1"/>
    </xf>
    <xf numFmtId="4" fontId="11" fillId="4" borderId="1" xfId="0" applyNumberFormat="1" applyFont="1" applyFill="1" applyBorder="1" applyAlignment="1" applyProtection="1">
      <alignment vertical="center" wrapText="1"/>
    </xf>
    <xf numFmtId="16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165" fontId="16" fillId="0" borderId="1" xfId="0" applyNumberFormat="1" applyFont="1" applyFill="1" applyBorder="1" applyAlignment="1" applyProtection="1">
      <alignment horizontal="right" vertic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165" fontId="15" fillId="0" borderId="1" xfId="0" applyNumberFormat="1" applyFont="1" applyFill="1" applyBorder="1" applyAlignment="1" applyProtection="1">
      <alignment horizontal="righ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49" fontId="11" fillId="4" borderId="1" xfId="0" applyNumberFormat="1" applyFont="1" applyFill="1" applyBorder="1" applyAlignment="1" applyProtection="1">
      <alignment horizontal="left" vertical="center" wrapText="1"/>
    </xf>
    <xf numFmtId="4" fontId="11" fillId="4" borderId="1" xfId="0" applyNumberFormat="1" applyFont="1" applyFill="1" applyBorder="1" applyAlignment="1" applyProtection="1">
      <alignment horizontal="right" vertical="center" wrapText="1"/>
    </xf>
    <xf numFmtId="4" fontId="11" fillId="4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right" vertical="center"/>
    </xf>
    <xf numFmtId="165" fontId="8" fillId="0" borderId="1" xfId="0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165" fontId="5" fillId="0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0" fillId="0" borderId="1" xfId="0" applyBorder="1"/>
    <xf numFmtId="0" fontId="14" fillId="0" borderId="1" xfId="0" applyFont="1" applyBorder="1"/>
    <xf numFmtId="0" fontId="18" fillId="0" borderId="1" xfId="0" applyFont="1" applyBorder="1"/>
    <xf numFmtId="0" fontId="17" fillId="0" borderId="1" xfId="0" applyFont="1" applyBorder="1"/>
    <xf numFmtId="0" fontId="19" fillId="0" borderId="1" xfId="0" applyFont="1" applyBorder="1"/>
    <xf numFmtId="0" fontId="8" fillId="0" borderId="1" xfId="0" applyFont="1" applyBorder="1" applyAlignment="1">
      <alignment horizontal="center" vertical="center"/>
    </xf>
    <xf numFmtId="4" fontId="12" fillId="5" borderId="1" xfId="0" applyNumberFormat="1" applyFont="1" applyFill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" fontId="12" fillId="4" borderId="1" xfId="0" applyNumberFormat="1" applyFont="1" applyFill="1" applyBorder="1" applyAlignment="1" applyProtection="1">
      <alignment horizontal="right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/>
    <xf numFmtId="0" fontId="13" fillId="2" borderId="1" xfId="0" applyFont="1" applyFill="1" applyBorder="1"/>
    <xf numFmtId="4" fontId="13" fillId="2" borderId="1" xfId="0" applyNumberFormat="1" applyFont="1" applyFill="1" applyBorder="1"/>
    <xf numFmtId="0" fontId="20" fillId="2" borderId="1" xfId="0" applyFont="1" applyFill="1" applyBorder="1"/>
    <xf numFmtId="0" fontId="22" fillId="5" borderId="1" xfId="0" applyFont="1" applyFill="1" applyBorder="1"/>
    <xf numFmtId="0" fontId="13" fillId="4" borderId="1" xfId="0" applyFont="1" applyFill="1" applyBorder="1"/>
    <xf numFmtId="0" fontId="20" fillId="4" borderId="1" xfId="0" applyFont="1" applyFill="1" applyBorder="1"/>
    <xf numFmtId="4" fontId="13" fillId="4" borderId="1" xfId="0" applyNumberFormat="1" applyFont="1" applyFill="1" applyBorder="1"/>
    <xf numFmtId="0" fontId="20" fillId="0" borderId="1" xfId="0" applyNumberFormat="1" applyFont="1" applyFill="1" applyBorder="1" applyAlignment="1" applyProtection="1">
      <alignment horizontal="center" vertical="center" wrapText="1"/>
    </xf>
    <xf numFmtId="166" fontId="20" fillId="0" borderId="1" xfId="0" applyNumberFormat="1" applyFont="1" applyFill="1" applyBorder="1" applyAlignment="1" applyProtection="1">
      <alignment horizontal="center" vertical="center"/>
    </xf>
    <xf numFmtId="165" fontId="24" fillId="0" borderId="1" xfId="0" applyNumberFormat="1" applyFont="1" applyFill="1" applyBorder="1" applyAlignment="1" applyProtection="1">
      <alignment horizontal="right" vertical="center"/>
    </xf>
    <xf numFmtId="4" fontId="24" fillId="0" borderId="1" xfId="0" applyNumberFormat="1" applyFont="1" applyFill="1" applyBorder="1" applyAlignment="1" applyProtection="1">
      <alignment horizontal="right" vertical="center"/>
    </xf>
    <xf numFmtId="165" fontId="20" fillId="0" borderId="1" xfId="0" applyNumberFormat="1" applyFont="1" applyFill="1" applyBorder="1" applyAlignment="1" applyProtection="1">
      <alignment horizontal="right" vertical="center"/>
    </xf>
    <xf numFmtId="4" fontId="20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Border="1"/>
    <xf numFmtId="0" fontId="25" fillId="0" borderId="0" xfId="2"/>
    <xf numFmtId="0" fontId="27" fillId="0" borderId="0" xfId="3" applyFont="1"/>
    <xf numFmtId="0" fontId="26" fillId="0" borderId="0" xfId="3"/>
    <xf numFmtId="0" fontId="29" fillId="0" borderId="0" xfId="3" applyFont="1"/>
    <xf numFmtId="0" fontId="26" fillId="3" borderId="0" xfId="3" applyFont="1" applyFill="1"/>
    <xf numFmtId="0" fontId="26" fillId="3" borderId="0" xfId="3" applyFill="1"/>
    <xf numFmtId="0" fontId="29" fillId="0" borderId="0" xfId="3" applyFont="1" applyAlignment="1">
      <alignment vertical="top" wrapText="1"/>
    </xf>
    <xf numFmtId="0" fontId="29" fillId="0" borderId="0" xfId="3" applyFont="1" applyAlignment="1">
      <alignment vertical="top"/>
    </xf>
    <xf numFmtId="0" fontId="26" fillId="0" borderId="0" xfId="3" applyAlignment="1">
      <alignment wrapText="1"/>
    </xf>
    <xf numFmtId="0" fontId="31" fillId="0" borderId="0" xfId="3" applyFont="1"/>
    <xf numFmtId="0" fontId="27" fillId="0" borderId="0" xfId="3" applyFont="1" applyAlignment="1">
      <alignment horizontal="right" vertical="top" wrapText="1"/>
    </xf>
    <xf numFmtId="0" fontId="27" fillId="0" borderId="0" xfId="3" applyFont="1" applyAlignment="1">
      <alignment vertical="top" wrapText="1"/>
    </xf>
    <xf numFmtId="0" fontId="26" fillId="0" borderId="0" xfId="3" applyFont="1" applyAlignment="1">
      <alignment wrapText="1"/>
    </xf>
    <xf numFmtId="0" fontId="27" fillId="0" borderId="0" xfId="3" applyFont="1" applyAlignment="1">
      <alignment horizontal="right"/>
    </xf>
    <xf numFmtId="0" fontId="27" fillId="0" borderId="1" xfId="3" applyFont="1" applyBorder="1" applyAlignment="1">
      <alignment horizontal="center" vertical="center" wrapText="1"/>
    </xf>
    <xf numFmtId="0" fontId="25" fillId="0" borderId="0" xfId="5">
      <alignment vertical="top"/>
    </xf>
    <xf numFmtId="0" fontId="7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left" vertical="center" wrapText="1"/>
    </xf>
    <xf numFmtId="4" fontId="27" fillId="6" borderId="1" xfId="3" applyNumberFormat="1" applyFont="1" applyFill="1" applyBorder="1" applyAlignment="1">
      <alignment vertical="center" wrapText="1"/>
    </xf>
    <xf numFmtId="4" fontId="27" fillId="0" borderId="1" xfId="3" applyNumberFormat="1" applyFont="1" applyBorder="1" applyAlignment="1">
      <alignment vertical="center" wrapText="1"/>
    </xf>
    <xf numFmtId="171" fontId="27" fillId="0" borderId="1" xfId="3" applyNumberFormat="1" applyFont="1" applyBorder="1" applyAlignment="1">
      <alignment horizontal="right" vertical="center" wrapText="1"/>
    </xf>
    <xf numFmtId="4" fontId="26" fillId="0" borderId="0" xfId="3" applyNumberFormat="1"/>
    <xf numFmtId="0" fontId="27" fillId="0" borderId="11" xfId="3" applyFont="1" applyBorder="1" applyAlignment="1">
      <alignment horizontal="left" vertical="center" wrapText="1"/>
    </xf>
    <xf numFmtId="4" fontId="27" fillId="0" borderId="11" xfId="3" applyNumberFormat="1" applyFont="1" applyFill="1" applyBorder="1" applyAlignment="1">
      <alignment vertical="center" wrapText="1"/>
    </xf>
    <xf numFmtId="0" fontId="27" fillId="0" borderId="11" xfId="3" applyFont="1" applyBorder="1" applyAlignment="1">
      <alignment horizontal="center" vertical="center" wrapText="1"/>
    </xf>
    <xf numFmtId="4" fontId="27" fillId="0" borderId="11" xfId="3" applyNumberFormat="1" applyFont="1" applyBorder="1" applyAlignment="1">
      <alignment vertical="center" wrapText="1"/>
    </xf>
    <xf numFmtId="171" fontId="27" fillId="0" borderId="11" xfId="3" applyNumberFormat="1" applyFont="1" applyBorder="1" applyAlignment="1">
      <alignment horizontal="right" vertical="center" wrapText="1"/>
    </xf>
    <xf numFmtId="172" fontId="27" fillId="0" borderId="1" xfId="3" applyNumberFormat="1" applyFont="1" applyBorder="1" applyAlignment="1">
      <alignment vertical="center" wrapText="1"/>
    </xf>
    <xf numFmtId="164" fontId="26" fillId="0" borderId="0" xfId="4" applyFont="1"/>
    <xf numFmtId="4" fontId="33" fillId="0" borderId="0" xfId="3" applyNumberFormat="1" applyFont="1"/>
    <xf numFmtId="4" fontId="34" fillId="0" borderId="0" xfId="3" applyNumberFormat="1" applyFont="1"/>
    <xf numFmtId="2" fontId="34" fillId="0" borderId="0" xfId="3" applyNumberFormat="1" applyFont="1"/>
    <xf numFmtId="4" fontId="27" fillId="0" borderId="12" xfId="3" applyNumberFormat="1" applyFont="1" applyBorder="1" applyAlignment="1">
      <alignment vertical="center" wrapText="1"/>
    </xf>
    <xf numFmtId="0" fontId="35" fillId="0" borderId="0" xfId="2" applyFont="1"/>
    <xf numFmtId="0" fontId="36" fillId="0" borderId="0" xfId="3" applyFont="1" applyBorder="1" applyAlignment="1">
      <alignment horizontal="left" vertical="center" wrapText="1"/>
    </xf>
    <xf numFmtId="0" fontId="35" fillId="0" borderId="0" xfId="3" applyFont="1"/>
    <xf numFmtId="4" fontId="35" fillId="0" borderId="0" xfId="3" applyNumberFormat="1" applyFont="1" applyBorder="1" applyAlignment="1">
      <alignment vertical="center" wrapText="1"/>
    </xf>
    <xf numFmtId="49" fontId="36" fillId="0" borderId="0" xfId="3" applyNumberFormat="1" applyFont="1" applyBorder="1" applyAlignment="1">
      <alignment horizontal="center" vertical="center" wrapText="1"/>
    </xf>
    <xf numFmtId="4" fontId="35" fillId="0" borderId="0" xfId="3" applyNumberFormat="1" applyFont="1"/>
    <xf numFmtId="0" fontId="37" fillId="0" borderId="0" xfId="6" applyNumberFormat="1" applyFont="1" applyFill="1" applyBorder="1" applyAlignment="1" applyProtection="1">
      <alignment vertical="top"/>
    </xf>
    <xf numFmtId="0" fontId="7" fillId="0" borderId="0" xfId="3" applyFont="1" applyBorder="1" applyAlignment="1">
      <alignment horizontal="left" vertical="center" wrapText="1"/>
    </xf>
    <xf numFmtId="0" fontId="38" fillId="0" borderId="0" xfId="6" applyNumberFormat="1" applyFont="1" applyFill="1" applyBorder="1" applyAlignment="1" applyProtection="1">
      <alignment vertical="top"/>
    </xf>
    <xf numFmtId="0" fontId="25" fillId="0" borderId="0" xfId="2" applyFont="1"/>
    <xf numFmtId="0" fontId="23" fillId="0" borderId="0" xfId="6" applyNumberFormat="1" applyFont="1" applyFill="1" applyBorder="1" applyAlignment="1" applyProtection="1">
      <alignment horizontal="center" vertical="top"/>
    </xf>
    <xf numFmtId="0" fontId="23" fillId="0" borderId="0" xfId="6" applyNumberFormat="1" applyFont="1" applyFill="1" applyBorder="1" applyAlignment="1" applyProtection="1">
      <alignment horizontal="right" wrapText="1"/>
    </xf>
    <xf numFmtId="0" fontId="23" fillId="0" borderId="0" xfId="6" applyNumberFormat="1" applyFont="1" applyFill="1" applyBorder="1" applyAlignment="1" applyProtection="1"/>
    <xf numFmtId="0" fontId="26" fillId="0" borderId="0" xfId="7"/>
    <xf numFmtId="0" fontId="8" fillId="0" borderId="0" xfId="6" applyNumberFormat="1" applyFont="1" applyFill="1" applyBorder="1" applyAlignment="1" applyProtection="1">
      <alignment horizontal="left" vertical="top"/>
    </xf>
    <xf numFmtId="0" fontId="38" fillId="0" borderId="0" xfId="6" applyNumberFormat="1" applyFont="1" applyFill="1" applyBorder="1" applyAlignment="1" applyProtection="1">
      <alignment horizontal="left" vertical="top"/>
    </xf>
    <xf numFmtId="0" fontId="38" fillId="0" borderId="0" xfId="6" applyNumberFormat="1" applyFont="1" applyFill="1" applyBorder="1" applyAlignment="1" applyProtection="1">
      <alignment horizontal="right" vertical="top"/>
    </xf>
    <xf numFmtId="0" fontId="38" fillId="0" borderId="0" xfId="6" applyNumberFormat="1" applyFont="1" applyFill="1" applyBorder="1" applyAlignment="1" applyProtection="1">
      <alignment horizontal="center" vertical="top"/>
    </xf>
    <xf numFmtId="0" fontId="8" fillId="0" borderId="0" xfId="6" applyFont="1" applyAlignment="1">
      <alignment horizontal="left" vertical="top" wrapText="1"/>
    </xf>
    <xf numFmtId="0" fontId="39" fillId="0" borderId="0" xfId="6" applyNumberFormat="1" applyFont="1" applyFill="1" applyBorder="1" applyAlignment="1" applyProtection="1">
      <alignment vertical="top"/>
    </xf>
    <xf numFmtId="0" fontId="25" fillId="0" borderId="0" xfId="2" applyAlignment="1">
      <alignment wrapText="1"/>
    </xf>
    <xf numFmtId="166" fontId="25" fillId="0" borderId="0" xfId="2" applyNumberFormat="1"/>
    <xf numFmtId="4" fontId="9" fillId="0" borderId="1" xfId="0" applyNumberFormat="1" applyFont="1" applyBorder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vertical="top"/>
    </xf>
    <xf numFmtId="0" fontId="7" fillId="0" borderId="0" xfId="3" applyFont="1" applyBorder="1" applyAlignment="1">
      <alignment vertical="center" wrapText="1"/>
    </xf>
    <xf numFmtId="0" fontId="27" fillId="0" borderId="0" xfId="3" applyFont="1" applyAlignment="1">
      <alignment horizontal="center"/>
    </xf>
    <xf numFmtId="0" fontId="27" fillId="0" borderId="0" xfId="3" applyFont="1" applyBorder="1" applyAlignment="1">
      <alignment horizontal="center" vertical="center" wrapText="1"/>
    </xf>
    <xf numFmtId="0" fontId="4" fillId="0" borderId="0" xfId="6" applyNumberFormat="1" applyFont="1" applyFill="1" applyBorder="1" applyAlignment="1" applyProtection="1">
      <alignment horizontal="center" vertical="top"/>
    </xf>
    <xf numFmtId="166" fontId="3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6" applyNumberFormat="1" applyFont="1" applyFill="1" applyBorder="1" applyAlignment="1" applyProtection="1">
      <alignment vertical="top"/>
    </xf>
    <xf numFmtId="0" fontId="27" fillId="0" borderId="0" xfId="2" applyFont="1"/>
    <xf numFmtId="0" fontId="4" fillId="0" borderId="0" xfId="6" applyNumberFormat="1" applyFont="1" applyFill="1" applyBorder="1" applyAlignment="1" applyProtection="1">
      <alignment horizontal="right" wrapText="1"/>
    </xf>
    <xf numFmtId="0" fontId="23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40" fillId="0" borderId="0" xfId="0" applyNumberFormat="1" applyFont="1" applyFill="1" applyBorder="1" applyAlignment="1" applyProtection="1">
      <alignment horizontal="right" vertical="center" wrapText="1"/>
    </xf>
    <xf numFmtId="0" fontId="37" fillId="0" borderId="0" xfId="0" applyNumberFormat="1" applyFont="1" applyFill="1" applyBorder="1" applyAlignment="1" applyProtection="1">
      <alignment horizontal="left" vertical="top" wrapText="1"/>
    </xf>
    <xf numFmtId="166" fontId="27" fillId="0" borderId="1" xfId="3" applyNumberFormat="1" applyFont="1" applyBorder="1" applyAlignment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right" vertical="center"/>
    </xf>
    <xf numFmtId="0" fontId="42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43" fillId="0" borderId="0" xfId="0" applyNumberFormat="1" applyFont="1" applyFill="1" applyBorder="1" applyAlignment="1" applyProtection="1"/>
    <xf numFmtId="0" fontId="0" fillId="0" borderId="13" xfId="0" applyBorder="1"/>
    <xf numFmtId="0" fontId="4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8" fillId="0" borderId="0" xfId="6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horizontal="left" vertical="top"/>
    </xf>
    <xf numFmtId="1" fontId="23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164" fontId="27" fillId="0" borderId="0" xfId="4" applyFont="1" applyFill="1" applyAlignment="1">
      <alignment horizontal="left" vertical="top" wrapText="1"/>
    </xf>
    <xf numFmtId="0" fontId="23" fillId="0" borderId="0" xfId="6" applyNumberFormat="1" applyFont="1" applyFill="1" applyBorder="1" applyAlignment="1" applyProtection="1">
      <alignment horizontal="right" vertical="top"/>
    </xf>
    <xf numFmtId="0" fontId="37" fillId="0" borderId="0" xfId="6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/>
    </xf>
    <xf numFmtId="0" fontId="39" fillId="0" borderId="0" xfId="0" applyNumberFormat="1" applyFont="1" applyFill="1" applyBorder="1" applyAlignment="1" applyProtection="1">
      <alignment horizontal="right"/>
    </xf>
    <xf numFmtId="164" fontId="30" fillId="0" borderId="0" xfId="4" applyFont="1" applyFill="1" applyAlignment="1">
      <alignment horizontal="left" vertical="top" wrapText="1"/>
    </xf>
    <xf numFmtId="0" fontId="27" fillId="0" borderId="0" xfId="3" applyFont="1" applyAlignment="1">
      <alignment horizontal="center"/>
    </xf>
    <xf numFmtId="0" fontId="28" fillId="6" borderId="0" xfId="3" applyFont="1" applyFill="1" applyAlignment="1">
      <alignment horizontal="center"/>
    </xf>
    <xf numFmtId="0" fontId="30" fillId="0" borderId="0" xfId="3" applyFont="1" applyAlignment="1">
      <alignment horizontal="center" wrapText="1"/>
    </xf>
    <xf numFmtId="0" fontId="6" fillId="6" borderId="0" xfId="3" applyFont="1" applyFill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/>
    </xf>
    <xf numFmtId="49" fontId="8" fillId="0" borderId="2" xfId="0" applyNumberFormat="1" applyFont="1" applyFill="1" applyBorder="1" applyAlignment="1" applyProtection="1">
      <alignment horizontal="left" vertical="top"/>
    </xf>
    <xf numFmtId="49" fontId="8" fillId="0" borderId="3" xfId="0" applyNumberFormat="1" applyFont="1" applyFill="1" applyBorder="1" applyAlignment="1" applyProtection="1">
      <alignment horizontal="left" vertical="top"/>
    </xf>
    <xf numFmtId="49" fontId="8" fillId="0" borderId="4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0" fontId="7" fillId="3" borderId="8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left" vertical="top" wrapText="1"/>
    </xf>
    <xf numFmtId="49" fontId="11" fillId="2" borderId="3" xfId="0" applyNumberFormat="1" applyFont="1" applyFill="1" applyBorder="1" applyAlignment="1" applyProtection="1">
      <alignment horizontal="left" vertical="top" wrapText="1"/>
    </xf>
    <xf numFmtId="49" fontId="11" fillId="2" borderId="4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left" vertical="top"/>
    </xf>
    <xf numFmtId="49" fontId="11" fillId="0" borderId="3" xfId="0" applyNumberFormat="1" applyFont="1" applyFill="1" applyBorder="1" applyAlignment="1" applyProtection="1">
      <alignment horizontal="left" vertical="top"/>
    </xf>
    <xf numFmtId="49" fontId="11" fillId="0" borderId="4" xfId="0" applyNumberFormat="1" applyFont="1" applyFill="1" applyBorder="1" applyAlignment="1" applyProtection="1">
      <alignment horizontal="left" vertical="top"/>
    </xf>
    <xf numFmtId="49" fontId="11" fillId="4" borderId="1" xfId="0" applyNumberFormat="1" applyFont="1" applyFill="1" applyBorder="1" applyAlignment="1" applyProtection="1">
      <alignment horizontal="left" vertical="top" wrapText="1"/>
    </xf>
    <xf numFmtId="49" fontId="11" fillId="2" borderId="1" xfId="0" applyNumberFormat="1" applyFont="1" applyFill="1" applyBorder="1" applyAlignment="1" applyProtection="1">
      <alignment horizontal="left" vertical="top" wrapText="1"/>
    </xf>
    <xf numFmtId="49" fontId="11" fillId="4" borderId="2" xfId="0" applyNumberFormat="1" applyFont="1" applyFill="1" applyBorder="1" applyAlignment="1" applyProtection="1">
      <alignment horizontal="left" vertical="top" wrapText="1"/>
    </xf>
    <xf numFmtId="49" fontId="11" fillId="4" borderId="3" xfId="0" applyNumberFormat="1" applyFont="1" applyFill="1" applyBorder="1" applyAlignment="1" applyProtection="1">
      <alignment horizontal="left" vertical="top" wrapText="1"/>
    </xf>
    <xf numFmtId="49" fontId="11" fillId="4" borderId="4" xfId="0" applyNumberFormat="1" applyFont="1" applyFill="1" applyBorder="1" applyAlignment="1" applyProtection="1">
      <alignment horizontal="left" vertical="top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/>
    </xf>
    <xf numFmtId="0" fontId="11" fillId="5" borderId="3" xfId="0" applyNumberFormat="1" applyFont="1" applyFill="1" applyBorder="1" applyAlignment="1" applyProtection="1">
      <alignment horizontal="left"/>
    </xf>
    <xf numFmtId="0" fontId="11" fillId="5" borderId="4" xfId="0" applyNumberFormat="1" applyFont="1" applyFill="1" applyBorder="1" applyAlignment="1" applyProtection="1">
      <alignment horizontal="left"/>
    </xf>
    <xf numFmtId="49" fontId="43" fillId="0" borderId="13" xfId="0" applyNumberFormat="1" applyFont="1" applyFill="1" applyBorder="1" applyAlignment="1" applyProtection="1">
      <alignment horizontal="left" vertical="top" wrapText="1"/>
    </xf>
    <xf numFmtId="0" fontId="44" fillId="0" borderId="12" xfId="0" applyNumberFormat="1" applyFont="1" applyFill="1" applyBorder="1" applyAlignment="1" applyProtection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</cellXfs>
  <cellStyles count="8">
    <cellStyle name="ЛокСмМТСН" xfId="5"/>
    <cellStyle name="Обычный" xfId="0" builtinId="0"/>
    <cellStyle name="Обычный 10" xfId="1"/>
    <cellStyle name="Обычный 2" xfId="2"/>
    <cellStyle name="Обычный 2 2" xfId="7"/>
    <cellStyle name="Обычный 3" xfId="6"/>
    <cellStyle name="Обычный 5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P67"/>
  <sheetViews>
    <sheetView view="pageBreakPreview" topLeftCell="A8" zoomScaleNormal="100" zoomScaleSheetLayoutView="100" workbookViewId="0">
      <selection activeCell="G22" sqref="G22"/>
    </sheetView>
  </sheetViews>
  <sheetFormatPr defaultRowHeight="12.75" x14ac:dyDescent="0.2"/>
  <cols>
    <col min="1" max="1" width="9.140625" style="126"/>
    <col min="2" max="2" width="38.7109375" style="179" customWidth="1"/>
    <col min="3" max="3" width="28.85546875" style="126" customWidth="1"/>
    <col min="4" max="4" width="16.28515625" style="126" customWidth="1"/>
    <col min="5" max="5" width="18.140625" style="126" customWidth="1"/>
    <col min="6" max="6" width="16.28515625" style="126" customWidth="1"/>
    <col min="7" max="7" width="19" style="126" customWidth="1"/>
    <col min="8" max="8" width="16.5703125" style="126" bestFit="1" customWidth="1"/>
    <col min="9" max="9" width="11.42578125" style="126" bestFit="1" customWidth="1"/>
    <col min="10" max="16384" width="9.140625" style="126"/>
  </cols>
  <sheetData>
    <row r="2" spans="1:16" ht="15.75" x14ac:dyDescent="0.25">
      <c r="B2" s="219" t="s">
        <v>958</v>
      </c>
      <c r="C2" s="219"/>
      <c r="D2" s="219"/>
      <c r="E2" s="219"/>
      <c r="F2" s="219"/>
      <c r="G2" s="219"/>
      <c r="H2" s="127"/>
      <c r="I2" s="127"/>
      <c r="J2" s="127"/>
      <c r="K2" s="127"/>
      <c r="L2" s="128"/>
      <c r="M2" s="128"/>
      <c r="N2" s="128"/>
      <c r="O2" s="128"/>
      <c r="P2" s="128"/>
    </row>
    <row r="3" spans="1:16" ht="15.75" x14ac:dyDescent="0.25">
      <c r="B3" s="219" t="s">
        <v>959</v>
      </c>
      <c r="C3" s="219"/>
      <c r="D3" s="219"/>
      <c r="E3" s="219"/>
      <c r="F3" s="219"/>
      <c r="G3" s="219"/>
      <c r="H3" s="127"/>
      <c r="I3" s="127"/>
      <c r="J3" s="127"/>
      <c r="K3" s="127"/>
      <c r="L3" s="128"/>
      <c r="M3" s="128"/>
      <c r="N3" s="128"/>
      <c r="O3" s="128"/>
      <c r="P3" s="128"/>
    </row>
    <row r="4" spans="1:16" ht="15.75" x14ac:dyDescent="0.25">
      <c r="B4" s="220" t="s">
        <v>960</v>
      </c>
      <c r="C4" s="220"/>
      <c r="D4" s="220"/>
      <c r="E4" s="220"/>
      <c r="F4" s="220"/>
      <c r="G4" s="220"/>
      <c r="H4" s="129"/>
      <c r="I4" s="129"/>
      <c r="J4" s="129"/>
      <c r="K4" s="129"/>
      <c r="L4" s="130"/>
      <c r="M4" s="131"/>
      <c r="N4" s="131"/>
      <c r="O4" s="131"/>
      <c r="P4" s="131"/>
    </row>
    <row r="5" spans="1:16" ht="63" customHeight="1" x14ac:dyDescent="0.25">
      <c r="B5" s="221" t="s">
        <v>943</v>
      </c>
      <c r="C5" s="221"/>
      <c r="D5" s="221"/>
      <c r="E5" s="221"/>
      <c r="F5" s="221"/>
      <c r="G5" s="221"/>
      <c r="H5" s="132"/>
      <c r="I5" s="132"/>
      <c r="J5" s="132"/>
      <c r="K5" s="133"/>
      <c r="L5" s="128"/>
      <c r="M5" s="128"/>
      <c r="N5" s="128"/>
      <c r="O5" s="128"/>
      <c r="P5" s="128"/>
    </row>
    <row r="7" spans="1:16" ht="15" x14ac:dyDescent="0.25">
      <c r="B7" s="134"/>
      <c r="C7" s="135" t="s">
        <v>961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7.5" customHeight="1" x14ac:dyDescent="0.25">
      <c r="B8" s="134"/>
      <c r="C8" s="135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6" ht="35.25" customHeight="1" x14ac:dyDescent="0.25">
      <c r="B9" s="136" t="s">
        <v>962</v>
      </c>
      <c r="C9" s="222" t="s">
        <v>963</v>
      </c>
      <c r="D9" s="222"/>
      <c r="E9" s="222"/>
      <c r="F9" s="222"/>
      <c r="G9" s="222"/>
      <c r="H9" s="137"/>
      <c r="I9" s="137"/>
      <c r="J9" s="137"/>
      <c r="K9" s="138"/>
      <c r="L9" s="128"/>
      <c r="M9" s="128"/>
      <c r="N9" s="128"/>
      <c r="O9" s="128"/>
      <c r="P9" s="128"/>
    </row>
    <row r="10" spans="1:16" ht="39.75" customHeight="1" x14ac:dyDescent="0.25">
      <c r="B10" s="136">
        <v>2</v>
      </c>
      <c r="C10" s="218" t="s">
        <v>982</v>
      </c>
      <c r="D10" s="218"/>
      <c r="E10" s="218"/>
      <c r="F10" s="218"/>
      <c r="G10" s="218"/>
      <c r="H10" s="137"/>
      <c r="I10" s="137"/>
      <c r="J10" s="137"/>
      <c r="K10" s="128"/>
      <c r="L10" s="128"/>
      <c r="M10" s="128"/>
      <c r="N10" s="128"/>
      <c r="O10" s="128"/>
      <c r="P10" s="128"/>
    </row>
    <row r="11" spans="1:16" ht="32.25" customHeight="1" x14ac:dyDescent="0.25">
      <c r="B11" s="136">
        <v>3</v>
      </c>
      <c r="C11" s="213" t="s">
        <v>983</v>
      </c>
      <c r="D11" s="213"/>
      <c r="E11" s="213"/>
      <c r="F11" s="213"/>
      <c r="G11" s="213"/>
      <c r="H11" s="137"/>
      <c r="I11" s="137"/>
      <c r="J11" s="137"/>
      <c r="K11" s="128"/>
      <c r="L11" s="128"/>
      <c r="M11" s="128"/>
      <c r="N11" s="128"/>
      <c r="O11" s="128"/>
      <c r="P11" s="128"/>
    </row>
    <row r="12" spans="1:16" ht="15.75" x14ac:dyDescent="0.25">
      <c r="B12" s="134"/>
      <c r="C12" s="128"/>
      <c r="D12" s="128"/>
      <c r="E12" s="128"/>
      <c r="F12" s="128"/>
      <c r="G12" s="139" t="s">
        <v>964</v>
      </c>
      <c r="H12" s="128"/>
      <c r="I12" s="128"/>
      <c r="J12" s="128"/>
      <c r="K12" s="128"/>
      <c r="L12" s="128"/>
      <c r="M12" s="128"/>
      <c r="N12" s="128"/>
      <c r="O12" s="128"/>
      <c r="P12" s="128"/>
    </row>
    <row r="13" spans="1:16" ht="141.75" x14ac:dyDescent="0.25">
      <c r="A13" s="140" t="s">
        <v>965</v>
      </c>
      <c r="B13" s="140" t="s">
        <v>966</v>
      </c>
      <c r="C13" s="140" t="s">
        <v>1012</v>
      </c>
      <c r="D13" s="140" t="s">
        <v>967</v>
      </c>
      <c r="E13" s="140" t="s">
        <v>1013</v>
      </c>
      <c r="F13" s="140" t="s">
        <v>968</v>
      </c>
      <c r="G13" s="140" t="s">
        <v>969</v>
      </c>
      <c r="H13" s="128"/>
      <c r="I13" s="128"/>
      <c r="J13" s="128"/>
      <c r="K13" s="128"/>
      <c r="L13" s="128"/>
      <c r="M13" s="128"/>
      <c r="N13" s="141"/>
      <c r="O13" s="128"/>
      <c r="P13" s="128"/>
    </row>
    <row r="14" spans="1:16" ht="15.75" x14ac:dyDescent="0.25">
      <c r="A14" s="140">
        <v>1</v>
      </c>
      <c r="B14" s="140">
        <v>2</v>
      </c>
      <c r="C14" s="140">
        <v>3</v>
      </c>
      <c r="D14" s="140">
        <v>4</v>
      </c>
      <c r="E14" s="140">
        <v>5</v>
      </c>
      <c r="F14" s="140">
        <v>6</v>
      </c>
      <c r="G14" s="140">
        <v>7</v>
      </c>
      <c r="H14" s="128"/>
      <c r="I14" s="128"/>
      <c r="J14" s="128"/>
      <c r="K14" s="128"/>
      <c r="L14" s="128"/>
      <c r="M14" s="128"/>
      <c r="N14" s="128"/>
      <c r="O14" s="128"/>
      <c r="P14" s="128"/>
    </row>
    <row r="15" spans="1:16" ht="15.75" x14ac:dyDescent="0.25">
      <c r="A15" s="142">
        <v>1</v>
      </c>
      <c r="B15" s="143" t="s">
        <v>970</v>
      </c>
      <c r="C15" s="144">
        <v>5482872.6699999999</v>
      </c>
      <c r="D15" s="198">
        <f>D44</f>
        <v>1.0205</v>
      </c>
      <c r="E15" s="145">
        <f>C15*D15</f>
        <v>5595271.5597350001</v>
      </c>
      <c r="F15" s="146">
        <v>1</v>
      </c>
      <c r="G15" s="145">
        <f>ROUND(E15*F15,2)</f>
        <v>5595271.5599999996</v>
      </c>
      <c r="H15" s="128"/>
      <c r="I15" s="147"/>
      <c r="J15" s="128"/>
      <c r="K15" s="128"/>
      <c r="L15" s="128"/>
      <c r="M15" s="128"/>
      <c r="N15" s="128"/>
      <c r="O15" s="128"/>
      <c r="P15" s="128"/>
    </row>
    <row r="16" spans="1:16" ht="15.75" x14ac:dyDescent="0.25">
      <c r="A16" s="142">
        <v>2</v>
      </c>
      <c r="B16" s="143" t="s">
        <v>971</v>
      </c>
      <c r="C16" s="144">
        <v>1175031.9599999997</v>
      </c>
      <c r="D16" s="140">
        <f>D15</f>
        <v>1.0205</v>
      </c>
      <c r="E16" s="145">
        <f t="shared" ref="E16" si="0">C16*D16</f>
        <v>1199120.1151799997</v>
      </c>
      <c r="F16" s="146">
        <f>F15</f>
        <v>1</v>
      </c>
      <c r="G16" s="145">
        <f t="shared" ref="G16" si="1">ROUND(E16*F16,2)</f>
        <v>1199120.1200000001</v>
      </c>
      <c r="H16" s="147"/>
      <c r="I16" s="147"/>
      <c r="J16" s="128"/>
      <c r="K16" s="128"/>
      <c r="L16" s="128"/>
      <c r="M16" s="128"/>
      <c r="N16" s="128"/>
      <c r="O16" s="128"/>
      <c r="P16" s="128"/>
    </row>
    <row r="17" spans="1:12" ht="31.5" x14ac:dyDescent="0.25">
      <c r="A17" s="142">
        <v>3</v>
      </c>
      <c r="B17" s="143" t="s">
        <v>984</v>
      </c>
      <c r="C17" s="144">
        <v>22841.3</v>
      </c>
      <c r="D17" s="140">
        <f>D15</f>
        <v>1.0205</v>
      </c>
      <c r="E17" s="145">
        <f>C17*D17</f>
        <v>23309.546649999997</v>
      </c>
      <c r="F17" s="146">
        <f>F15</f>
        <v>1</v>
      </c>
      <c r="G17" s="145">
        <f>ROUND(E17*F17,2)</f>
        <v>23309.55</v>
      </c>
      <c r="H17" s="128"/>
      <c r="I17" s="147"/>
      <c r="J17" s="128"/>
      <c r="K17" s="128"/>
      <c r="L17" s="128"/>
    </row>
    <row r="18" spans="1:12" ht="15.75" hidden="1" x14ac:dyDescent="0.25">
      <c r="A18" s="142"/>
      <c r="B18" s="143"/>
      <c r="C18" s="144"/>
      <c r="D18" s="140"/>
      <c r="E18" s="145"/>
      <c r="F18" s="146"/>
      <c r="G18" s="145"/>
      <c r="H18" s="128"/>
      <c r="I18" s="147"/>
      <c r="J18" s="128"/>
      <c r="K18" s="128"/>
      <c r="L18" s="128"/>
    </row>
    <row r="19" spans="1:12" ht="15.75" hidden="1" x14ac:dyDescent="0.25">
      <c r="A19" s="142"/>
      <c r="B19" s="148"/>
      <c r="C19" s="149"/>
      <c r="D19" s="150"/>
      <c r="E19" s="151"/>
      <c r="F19" s="152"/>
      <c r="G19" s="151"/>
      <c r="H19" s="128"/>
      <c r="I19" s="147"/>
      <c r="J19" s="128"/>
      <c r="K19" s="128"/>
      <c r="L19" s="128"/>
    </row>
    <row r="20" spans="1:12" ht="31.5" x14ac:dyDescent="0.25">
      <c r="A20" s="142">
        <v>4</v>
      </c>
      <c r="B20" s="148" t="s">
        <v>985</v>
      </c>
      <c r="C20" s="151">
        <f>(SUM(C15:C19)*0.01)</f>
        <v>66807.459300000002</v>
      </c>
      <c r="D20" s="150"/>
      <c r="E20" s="151">
        <f>(SUM(E15:E19)*0.01)</f>
        <v>68177.01221565</v>
      </c>
      <c r="F20" s="152"/>
      <c r="G20" s="151">
        <f>(SUM(G15:G19)*0.01)</f>
        <v>68177.012300000002</v>
      </c>
      <c r="H20" s="147"/>
      <c r="I20" s="147"/>
      <c r="J20" s="128"/>
      <c r="K20" s="128"/>
      <c r="L20" s="128"/>
    </row>
    <row r="21" spans="1:12" ht="15.75" x14ac:dyDescent="0.25">
      <c r="A21" s="142">
        <v>5</v>
      </c>
      <c r="B21" s="143" t="s">
        <v>972</v>
      </c>
      <c r="C21" s="145">
        <f>SUM(C15:C19)+C20</f>
        <v>6747553.3892999999</v>
      </c>
      <c r="D21" s="140"/>
      <c r="E21" s="145">
        <f>SUM(E15:E19)+E20</f>
        <v>6885878.2337806495</v>
      </c>
      <c r="F21" s="153"/>
      <c r="G21" s="145">
        <f>SUM(G15:G19)+G20</f>
        <v>6885878.2422999991</v>
      </c>
      <c r="H21" s="128"/>
      <c r="I21" s="147"/>
      <c r="J21" s="128"/>
      <c r="K21" s="128"/>
      <c r="L21" s="128"/>
    </row>
    <row r="22" spans="1:12" ht="15.75" x14ac:dyDescent="0.25">
      <c r="A22" s="142">
        <v>6</v>
      </c>
      <c r="B22" s="143" t="s">
        <v>973</v>
      </c>
      <c r="C22" s="145">
        <f>(C21-C19)*20%</f>
        <v>1349510.6778600002</v>
      </c>
      <c r="D22" s="140"/>
      <c r="E22" s="145">
        <f>(E21-E19)*20%</f>
        <v>1377175.64675613</v>
      </c>
      <c r="F22" s="153"/>
      <c r="G22" s="145">
        <f>(G21-G19)*20%</f>
        <v>1377175.6484599998</v>
      </c>
      <c r="H22" s="128"/>
      <c r="I22" s="147"/>
      <c r="J22" s="128"/>
      <c r="K22" s="128"/>
      <c r="L22" s="128"/>
    </row>
    <row r="23" spans="1:12" ht="15.75" x14ac:dyDescent="0.25">
      <c r="A23" s="142">
        <v>7</v>
      </c>
      <c r="B23" s="143" t="s">
        <v>974</v>
      </c>
      <c r="C23" s="145">
        <f>C21+C22</f>
        <v>8097064.0671600001</v>
      </c>
      <c r="D23" s="140"/>
      <c r="E23" s="145">
        <f>E21+E22</f>
        <v>8263053.8805367798</v>
      </c>
      <c r="F23" s="153"/>
      <c r="G23" s="145">
        <f>G21+G22</f>
        <v>8263053.8907599989</v>
      </c>
      <c r="H23" s="154"/>
      <c r="I23" s="155"/>
      <c r="J23" s="128"/>
      <c r="K23" s="156"/>
      <c r="L23" s="157"/>
    </row>
    <row r="24" spans="1:12" ht="15.75" x14ac:dyDescent="0.25">
      <c r="B24" s="134"/>
      <c r="C24" s="128"/>
      <c r="D24" s="128"/>
      <c r="E24" s="128"/>
      <c r="F24" s="128"/>
      <c r="G24" s="158"/>
      <c r="H24" s="128"/>
      <c r="I24" s="147"/>
      <c r="J24" s="128"/>
      <c r="K24" s="128"/>
      <c r="L24" s="128"/>
    </row>
    <row r="25" spans="1:12" ht="23.25" customHeight="1" x14ac:dyDescent="0.25">
      <c r="A25" s="159"/>
      <c r="B25" s="182" t="s">
        <v>978</v>
      </c>
      <c r="C25" s="212" t="s">
        <v>986</v>
      </c>
      <c r="D25" s="212"/>
      <c r="E25" s="161"/>
      <c r="F25" s="161"/>
      <c r="G25" s="162"/>
      <c r="H25" s="154"/>
      <c r="I25" s="147"/>
      <c r="J25" s="128"/>
      <c r="K25" s="128"/>
      <c r="L25" s="128"/>
    </row>
    <row r="26" spans="1:12" ht="15.75" x14ac:dyDescent="0.25">
      <c r="A26" s="159"/>
      <c r="B26" s="182" t="s">
        <v>977</v>
      </c>
      <c r="C26" s="183" t="s">
        <v>987</v>
      </c>
      <c r="D26" s="183"/>
      <c r="E26" s="161"/>
      <c r="F26" s="161"/>
      <c r="G26" s="162"/>
      <c r="H26" s="128"/>
      <c r="I26" s="147"/>
      <c r="J26" s="128"/>
      <c r="K26" s="128"/>
      <c r="L26" s="128"/>
    </row>
    <row r="27" spans="1:12" ht="15.75" x14ac:dyDescent="0.25">
      <c r="A27" s="159"/>
      <c r="B27" s="182" t="s">
        <v>988</v>
      </c>
      <c r="C27" s="183" t="s">
        <v>987</v>
      </c>
      <c r="D27" s="183"/>
      <c r="E27" s="164"/>
      <c r="F27" s="161"/>
      <c r="G27" s="162"/>
      <c r="H27" s="128"/>
      <c r="I27" s="147"/>
      <c r="J27" s="128"/>
      <c r="K27" s="128"/>
      <c r="L27" s="128"/>
    </row>
    <row r="28" spans="1:12" ht="15.75" x14ac:dyDescent="0.25">
      <c r="A28" s="159"/>
      <c r="B28" s="182" t="s">
        <v>976</v>
      </c>
      <c r="C28" s="183" t="s">
        <v>989</v>
      </c>
      <c r="D28" s="183"/>
      <c r="E28" s="161"/>
      <c r="F28" s="161"/>
      <c r="G28" s="162"/>
      <c r="H28" s="128"/>
      <c r="I28" s="147"/>
      <c r="J28" s="128"/>
      <c r="K28" s="128"/>
      <c r="L28" s="128"/>
    </row>
    <row r="29" spans="1:12" ht="15.75" x14ac:dyDescent="0.25">
      <c r="A29" s="159"/>
      <c r="B29" s="182" t="s">
        <v>975</v>
      </c>
      <c r="C29" s="212" t="s">
        <v>990</v>
      </c>
      <c r="D29" s="212"/>
      <c r="E29" s="161"/>
      <c r="F29" s="161"/>
      <c r="G29" s="162"/>
      <c r="H29" s="128"/>
      <c r="I29" s="147"/>
      <c r="J29" s="128"/>
      <c r="K29" s="128"/>
      <c r="L29" s="128"/>
    </row>
    <row r="30" spans="1:12" ht="15" x14ac:dyDescent="0.25">
      <c r="A30" s="159"/>
      <c r="B30" s="160"/>
      <c r="C30" s="163"/>
      <c r="D30" s="161"/>
      <c r="E30" s="161"/>
      <c r="F30" s="161"/>
      <c r="G30" s="162"/>
      <c r="H30" s="128"/>
      <c r="I30" s="147"/>
      <c r="J30" s="128"/>
      <c r="K30" s="128"/>
      <c r="L30" s="128"/>
    </row>
    <row r="31" spans="1:12" ht="15" x14ac:dyDescent="0.25">
      <c r="A31" s="184" t="s">
        <v>979</v>
      </c>
      <c r="B31" s="184"/>
      <c r="C31" s="184"/>
      <c r="D31" s="161"/>
      <c r="E31" s="161"/>
      <c r="F31" s="161"/>
      <c r="G31" s="162"/>
      <c r="H31" s="128"/>
      <c r="I31" s="147"/>
      <c r="J31" s="128"/>
      <c r="K31" s="128"/>
      <c r="L31" s="128"/>
    </row>
    <row r="32" spans="1:12" ht="15" x14ac:dyDescent="0.25">
      <c r="A32" s="159"/>
      <c r="B32" s="160"/>
      <c r="C32" s="163"/>
      <c r="D32" s="161"/>
      <c r="E32" s="161"/>
      <c r="F32" s="161"/>
      <c r="G32" s="162"/>
      <c r="H32" s="128"/>
      <c r="I32" s="147"/>
      <c r="J32" s="128"/>
      <c r="K32" s="128"/>
      <c r="L32" s="128"/>
    </row>
    <row r="33" spans="1:12" ht="15.75" x14ac:dyDescent="0.25">
      <c r="A33" s="159"/>
      <c r="B33" s="207" t="s">
        <v>991</v>
      </c>
      <c r="C33" s="207"/>
      <c r="D33" s="186" t="s">
        <v>1001</v>
      </c>
      <c r="E33" s="161"/>
      <c r="F33" s="161"/>
      <c r="G33" s="162"/>
      <c r="H33" s="128"/>
      <c r="I33" s="147"/>
      <c r="J33" s="128"/>
      <c r="K33" s="128"/>
      <c r="L33" s="128"/>
    </row>
    <row r="34" spans="1:12" ht="15.75" x14ac:dyDescent="0.25">
      <c r="A34" s="159"/>
      <c r="B34" s="207" t="s">
        <v>992</v>
      </c>
      <c r="C34" s="207"/>
      <c r="D34" s="186" t="s">
        <v>1002</v>
      </c>
      <c r="E34" s="161"/>
      <c r="F34" s="161"/>
      <c r="G34" s="162"/>
      <c r="H34" s="128"/>
      <c r="I34" s="147"/>
      <c r="J34" s="128"/>
      <c r="K34" s="128"/>
      <c r="L34" s="128"/>
    </row>
    <row r="35" spans="1:12" ht="15.75" x14ac:dyDescent="0.25">
      <c r="A35" s="159"/>
      <c r="B35" s="207" t="s">
        <v>993</v>
      </c>
      <c r="C35" s="207"/>
      <c r="D35" s="186" t="s">
        <v>1003</v>
      </c>
      <c r="E35" s="161"/>
      <c r="F35" s="161"/>
      <c r="G35" s="162"/>
      <c r="H35" s="128"/>
      <c r="I35" s="147"/>
      <c r="J35" s="128"/>
      <c r="K35" s="128"/>
      <c r="L35" s="128"/>
    </row>
    <row r="36" spans="1:12" ht="15.75" x14ac:dyDescent="0.25">
      <c r="A36" s="185"/>
      <c r="B36" s="207" t="s">
        <v>994</v>
      </c>
      <c r="C36" s="207"/>
      <c r="D36" s="187" t="s">
        <v>1004</v>
      </c>
      <c r="E36" s="185"/>
      <c r="F36" s="185"/>
      <c r="G36" s="165"/>
      <c r="H36" s="165"/>
      <c r="I36" s="128"/>
    </row>
    <row r="37" spans="1:12" ht="15.75" x14ac:dyDescent="0.25">
      <c r="A37" s="166"/>
      <c r="B37" s="207" t="s">
        <v>995</v>
      </c>
      <c r="C37" s="207"/>
      <c r="D37" s="187" t="s">
        <v>1005</v>
      </c>
      <c r="E37" s="166"/>
      <c r="F37" s="166"/>
      <c r="G37" s="165"/>
      <c r="H37" s="165"/>
      <c r="I37" s="128"/>
    </row>
    <row r="38" spans="1:12" ht="15.75" x14ac:dyDescent="0.25">
      <c r="A38" s="159"/>
      <c r="B38" s="207" t="s">
        <v>996</v>
      </c>
      <c r="C38" s="207"/>
      <c r="D38" s="188" t="s">
        <v>1006</v>
      </c>
      <c r="E38" s="165"/>
      <c r="F38" s="165"/>
      <c r="G38" s="165"/>
      <c r="H38" s="165"/>
      <c r="I38" s="128"/>
    </row>
    <row r="39" spans="1:12" ht="15.75" x14ac:dyDescent="0.25">
      <c r="A39" s="159"/>
      <c r="B39" s="207" t="s">
        <v>997</v>
      </c>
      <c r="C39" s="207"/>
      <c r="D39" s="188" t="s">
        <v>1007</v>
      </c>
      <c r="E39" s="165"/>
      <c r="F39" s="165"/>
      <c r="G39" s="165"/>
      <c r="H39" s="165"/>
      <c r="I39" s="128"/>
    </row>
    <row r="40" spans="1:12" ht="15.75" x14ac:dyDescent="0.25">
      <c r="A40" s="159"/>
      <c r="B40" s="207" t="s">
        <v>998</v>
      </c>
      <c r="C40" s="207"/>
      <c r="D40" s="188" t="s">
        <v>1007</v>
      </c>
      <c r="E40" s="165"/>
      <c r="F40" s="165"/>
      <c r="G40" s="165"/>
      <c r="H40" s="165"/>
      <c r="I40" s="128"/>
    </row>
    <row r="41" spans="1:12" ht="15.75" x14ac:dyDescent="0.25">
      <c r="A41" s="168"/>
      <c r="B41" s="207" t="s">
        <v>999</v>
      </c>
      <c r="C41" s="207"/>
      <c r="D41" s="188" t="s">
        <v>1008</v>
      </c>
      <c r="E41" s="165"/>
      <c r="F41" s="165"/>
      <c r="G41" s="165"/>
      <c r="H41" s="165"/>
      <c r="I41" s="128"/>
    </row>
    <row r="42" spans="1:12" ht="15.75" x14ac:dyDescent="0.25">
      <c r="A42" s="168"/>
      <c r="B42" s="207" t="s">
        <v>1000</v>
      </c>
      <c r="C42" s="207"/>
      <c r="D42" s="188" t="s">
        <v>1008</v>
      </c>
      <c r="E42" s="165"/>
      <c r="F42" s="165"/>
      <c r="G42" s="165"/>
      <c r="H42" s="165"/>
      <c r="I42" s="128"/>
    </row>
    <row r="43" spans="1:12" s="192" customFormat="1" ht="15.75" x14ac:dyDescent="0.25">
      <c r="A43" s="5"/>
      <c r="B43" s="216" t="s">
        <v>980</v>
      </c>
      <c r="C43" s="216"/>
      <c r="D43" s="190"/>
      <c r="E43" s="191"/>
      <c r="F43" s="191"/>
      <c r="G43" s="191"/>
      <c r="H43" s="191"/>
      <c r="I43" s="127"/>
    </row>
    <row r="44" spans="1:12" s="192" customFormat="1" ht="15.75" x14ac:dyDescent="0.25">
      <c r="A44" s="5"/>
      <c r="B44" s="217" t="s">
        <v>1009</v>
      </c>
      <c r="C44" s="217"/>
      <c r="D44" s="189">
        <v>1.0205</v>
      </c>
      <c r="E44" s="188"/>
      <c r="F44" s="193"/>
      <c r="G44" s="193"/>
      <c r="H44" s="193"/>
      <c r="I44" s="127"/>
    </row>
    <row r="45" spans="1:12" ht="15.75" customHeight="1" x14ac:dyDescent="0.25">
      <c r="B45" s="171"/>
      <c r="C45" s="214"/>
      <c r="D45" s="214"/>
      <c r="E45" s="169"/>
      <c r="F45" s="170"/>
      <c r="G45" s="170"/>
      <c r="H45" s="170"/>
      <c r="I45" s="128"/>
    </row>
    <row r="46" spans="1:12" ht="15" x14ac:dyDescent="0.25">
      <c r="B46" s="215"/>
      <c r="C46" s="215"/>
      <c r="D46" s="215"/>
      <c r="E46" s="215"/>
      <c r="F46" s="215"/>
      <c r="G46" s="215"/>
      <c r="H46" s="215"/>
      <c r="I46" s="128"/>
    </row>
    <row r="47" spans="1:12" ht="17.25" customHeight="1" x14ac:dyDescent="0.25">
      <c r="A47" s="209" t="s">
        <v>981</v>
      </c>
      <c r="B47" s="209"/>
      <c r="C47" s="209"/>
      <c r="D47" s="209"/>
      <c r="E47" s="209"/>
      <c r="F47" s="209"/>
      <c r="G47" s="209"/>
      <c r="H47" s="166"/>
      <c r="I47" s="172"/>
    </row>
    <row r="48" spans="1:12" ht="17.25" customHeight="1" x14ac:dyDescent="0.25">
      <c r="A48" s="194"/>
      <c r="B48" s="195" t="s">
        <v>1010</v>
      </c>
      <c r="C48" s="196"/>
      <c r="D48" s="210">
        <v>1</v>
      </c>
      <c r="E48" s="211"/>
      <c r="F48" s="197"/>
      <c r="G48" s="197"/>
      <c r="H48" s="166"/>
      <c r="I48" s="172"/>
    </row>
    <row r="49" spans="1:9" ht="15.75" x14ac:dyDescent="0.25">
      <c r="A49" s="174"/>
      <c r="B49" s="174"/>
      <c r="C49" s="174"/>
      <c r="D49" s="167"/>
      <c r="E49" s="173"/>
      <c r="F49" s="173"/>
      <c r="G49" s="173"/>
      <c r="H49" s="173"/>
      <c r="I49" s="172"/>
    </row>
    <row r="50" spans="1:9" ht="19.5" customHeight="1" x14ac:dyDescent="0.25">
      <c r="A50" s="174"/>
      <c r="B50" s="160"/>
      <c r="C50" s="174"/>
      <c r="D50" s="167"/>
      <c r="E50" s="173"/>
      <c r="F50" s="173"/>
      <c r="G50" s="173"/>
      <c r="H50" s="173"/>
      <c r="I50" s="172"/>
    </row>
    <row r="51" spans="1:9" ht="15.75" x14ac:dyDescent="0.25">
      <c r="A51" s="174"/>
      <c r="B51" s="174"/>
      <c r="C51" s="174"/>
      <c r="D51" s="167"/>
      <c r="E51" s="173"/>
      <c r="F51" s="173"/>
      <c r="G51" s="173"/>
      <c r="H51" s="173"/>
      <c r="I51" s="172"/>
    </row>
    <row r="52" spans="1:9" ht="15.75" x14ac:dyDescent="0.25">
      <c r="A52" s="174"/>
      <c r="B52" s="175"/>
      <c r="C52" s="176"/>
      <c r="D52" s="167"/>
      <c r="E52" s="173"/>
      <c r="F52" s="173"/>
      <c r="G52" s="173"/>
      <c r="H52" s="173"/>
      <c r="I52" s="172"/>
    </row>
    <row r="53" spans="1:9" ht="15.75" x14ac:dyDescent="0.25">
      <c r="A53" s="174"/>
      <c r="B53" s="175"/>
      <c r="C53" s="176"/>
      <c r="D53" s="167"/>
      <c r="E53" s="173"/>
      <c r="F53" s="173"/>
      <c r="G53" s="173"/>
      <c r="H53" s="173"/>
      <c r="I53" s="172"/>
    </row>
    <row r="54" spans="1:9" ht="15.75" x14ac:dyDescent="0.25">
      <c r="B54" s="175"/>
      <c r="C54" s="176"/>
      <c r="D54" s="167"/>
      <c r="E54" s="173"/>
      <c r="F54" s="173"/>
      <c r="G54" s="173"/>
      <c r="H54" s="173"/>
      <c r="I54" s="172"/>
    </row>
    <row r="55" spans="1:9" ht="15.75" x14ac:dyDescent="0.25">
      <c r="B55" s="160"/>
      <c r="C55" s="173"/>
      <c r="D55" s="173"/>
      <c r="E55" s="173"/>
      <c r="F55" s="173"/>
      <c r="G55" s="173"/>
      <c r="H55" s="173"/>
      <c r="I55" s="172"/>
    </row>
    <row r="56" spans="1:9" ht="15.75" x14ac:dyDescent="0.25">
      <c r="B56" s="173"/>
      <c r="C56" s="173"/>
      <c r="D56" s="173"/>
      <c r="E56" s="173"/>
      <c r="F56" s="173"/>
      <c r="G56" s="173"/>
      <c r="H56" s="173"/>
      <c r="I56" s="172"/>
    </row>
    <row r="57" spans="1:9" ht="15.75" x14ac:dyDescent="0.25">
      <c r="B57" s="175"/>
      <c r="C57" s="176"/>
      <c r="D57" s="167"/>
      <c r="E57" s="173"/>
      <c r="F57" s="173"/>
      <c r="G57" s="173"/>
      <c r="H57" s="173"/>
      <c r="I57" s="172"/>
    </row>
    <row r="58" spans="1:9" ht="15.75" x14ac:dyDescent="0.25">
      <c r="B58" s="175"/>
      <c r="C58" s="176"/>
      <c r="D58" s="167"/>
      <c r="E58" s="173"/>
      <c r="F58" s="173"/>
      <c r="G58" s="173"/>
      <c r="H58" s="177"/>
      <c r="I58" s="172"/>
    </row>
    <row r="59" spans="1:9" ht="15.75" x14ac:dyDescent="0.25">
      <c r="B59" s="175"/>
      <c r="C59" s="176"/>
      <c r="D59" s="167"/>
      <c r="E59" s="173"/>
      <c r="F59" s="173"/>
      <c r="G59" s="173"/>
      <c r="H59" s="173"/>
      <c r="I59" s="172"/>
    </row>
    <row r="60" spans="1:9" ht="15.75" x14ac:dyDescent="0.25">
      <c r="B60" s="160"/>
      <c r="C60" s="173"/>
      <c r="D60" s="173"/>
      <c r="E60" s="173"/>
      <c r="F60" s="173"/>
      <c r="G60" s="173"/>
      <c r="H60" s="173"/>
      <c r="I60" s="172"/>
    </row>
    <row r="61" spans="1:9" ht="15.75" x14ac:dyDescent="0.25">
      <c r="B61" s="208"/>
      <c r="C61" s="208"/>
      <c r="D61" s="178"/>
      <c r="E61" s="173"/>
      <c r="F61" s="173"/>
      <c r="G61" s="173"/>
      <c r="H61" s="173"/>
      <c r="I61" s="172"/>
    </row>
    <row r="67" spans="6:6" x14ac:dyDescent="0.2">
      <c r="F67" s="180"/>
    </row>
  </sheetData>
  <mergeCells count="26">
    <mergeCell ref="C10:G10"/>
    <mergeCell ref="B2:G2"/>
    <mergeCell ref="B3:G3"/>
    <mergeCell ref="B4:G4"/>
    <mergeCell ref="B5:G5"/>
    <mergeCell ref="C9:G9"/>
    <mergeCell ref="C11:G11"/>
    <mergeCell ref="C45:D45"/>
    <mergeCell ref="B46:H46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61:C61"/>
    <mergeCell ref="A47:G47"/>
    <mergeCell ref="D48:E48"/>
    <mergeCell ref="C25:D25"/>
    <mergeCell ref="C29:D29"/>
  </mergeCells>
  <pageMargins left="0.7" right="0.7" top="0.75" bottom="0.75" header="0.3" footer="0.3"/>
  <pageSetup paperSize="9" scale="5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6"/>
  <sheetViews>
    <sheetView tabSelected="1" view="pageBreakPreview" zoomScale="85" zoomScaleNormal="100" zoomScaleSheetLayoutView="85" workbookViewId="0">
      <selection activeCell="G8" sqref="G8:G10"/>
    </sheetView>
  </sheetViews>
  <sheetFormatPr defaultColWidth="9.140625" defaultRowHeight="14.25" customHeight="1" outlineLevelCol="1" x14ac:dyDescent="0.2"/>
  <cols>
    <col min="1" max="1" width="6.7109375" style="1" customWidth="1"/>
    <col min="2" max="2" width="16.7109375" style="2" customWidth="1"/>
    <col min="3" max="3" width="7.5703125" style="1" customWidth="1"/>
    <col min="4" max="4" width="19" style="1" hidden="1" customWidth="1"/>
    <col min="5" max="5" width="61.140625" style="1" customWidth="1"/>
    <col min="6" max="6" width="13.7109375" style="45" customWidth="1"/>
    <col min="7" max="7" width="10.140625" style="46" customWidth="1"/>
    <col min="8" max="8" width="14.28515625" style="47" hidden="1" customWidth="1" outlineLevel="1"/>
    <col min="9" max="9" width="18.140625" style="47" hidden="1" customWidth="1" outlineLevel="1"/>
    <col min="10" max="10" width="14.28515625" style="46" customWidth="1" collapsed="1"/>
    <col min="11" max="11" width="20.7109375" style="46" customWidth="1"/>
    <col min="12" max="12" width="17.42578125" style="1" customWidth="1"/>
    <col min="13" max="13" width="12.7109375" style="1" hidden="1" customWidth="1"/>
    <col min="14" max="14" width="21.28515625" style="1" hidden="1" customWidth="1"/>
    <col min="15" max="16384" width="9.140625" style="1"/>
  </cols>
  <sheetData>
    <row r="1" spans="1:14" ht="14.25" customHeight="1" x14ac:dyDescent="0.2">
      <c r="J1" s="99" t="s">
        <v>955</v>
      </c>
      <c r="K1" s="99"/>
    </row>
    <row r="2" spans="1:14" ht="14.25" customHeight="1" x14ac:dyDescent="0.2">
      <c r="J2" s="99" t="s">
        <v>1016</v>
      </c>
      <c r="K2" s="99"/>
    </row>
    <row r="3" spans="1:14" ht="14.25" customHeight="1" x14ac:dyDescent="0.2">
      <c r="J3" s="99" t="s">
        <v>1017</v>
      </c>
      <c r="K3" s="99"/>
    </row>
    <row r="4" spans="1:14" customFormat="1" ht="20.25" customHeight="1" x14ac:dyDescent="0.25">
      <c r="A4" s="256" t="s">
        <v>957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4" ht="14.25" customHeight="1" x14ac:dyDescent="0.2">
      <c r="A5" s="256" t="s">
        <v>1025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4" customFormat="1" ht="41.25" customHeight="1" x14ac:dyDescent="0.25">
      <c r="A6" s="257" t="s">
        <v>1026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</row>
    <row r="7" spans="1:14" ht="14.25" customHeight="1" x14ac:dyDescent="0.25">
      <c r="A7" s="5"/>
      <c r="B7" s="23"/>
      <c r="C7" s="5"/>
      <c r="D7" s="5"/>
      <c r="E7" s="5"/>
      <c r="F7" s="48"/>
      <c r="G7" s="49"/>
      <c r="H7" s="50"/>
      <c r="I7" s="50"/>
      <c r="J7" s="49"/>
      <c r="K7" s="49"/>
      <c r="M7" s="1" t="s">
        <v>1011</v>
      </c>
      <c r="N7" s="3" t="s">
        <v>866</v>
      </c>
    </row>
    <row r="8" spans="1:14" customFormat="1" ht="15.75" x14ac:dyDescent="0.25">
      <c r="A8" s="228" t="s">
        <v>0</v>
      </c>
      <c r="B8" s="228" t="s">
        <v>1</v>
      </c>
      <c r="C8" s="228"/>
      <c r="D8" s="228"/>
      <c r="E8" s="228" t="s">
        <v>1018</v>
      </c>
      <c r="F8" s="228" t="s">
        <v>2</v>
      </c>
      <c r="G8" s="228" t="s">
        <v>3</v>
      </c>
      <c r="H8" s="232" t="s">
        <v>865</v>
      </c>
      <c r="I8" s="233"/>
      <c r="J8" s="229" t="s">
        <v>4</v>
      </c>
      <c r="K8" s="229"/>
      <c r="L8" s="250" t="s">
        <v>956</v>
      </c>
      <c r="M8">
        <v>1.0205</v>
      </c>
      <c r="N8" s="4">
        <v>1</v>
      </c>
    </row>
    <row r="9" spans="1:14" customFormat="1" ht="15" customHeight="1" x14ac:dyDescent="0.25">
      <c r="A9" s="228"/>
      <c r="B9" s="228" t="s">
        <v>5</v>
      </c>
      <c r="C9" s="228" t="s">
        <v>6</v>
      </c>
      <c r="D9" s="228"/>
      <c r="E9" s="228"/>
      <c r="F9" s="228"/>
      <c r="G9" s="228"/>
      <c r="H9" s="234"/>
      <c r="I9" s="235"/>
      <c r="J9" s="228" t="s">
        <v>7</v>
      </c>
      <c r="K9" s="229" t="s">
        <v>8</v>
      </c>
      <c r="L9" s="250"/>
    </row>
    <row r="10" spans="1:14" customFormat="1" ht="31.5" x14ac:dyDescent="0.25">
      <c r="A10" s="228"/>
      <c r="B10" s="228"/>
      <c r="C10" s="34" t="s">
        <v>9</v>
      </c>
      <c r="D10" s="34" t="s">
        <v>1</v>
      </c>
      <c r="E10" s="228"/>
      <c r="F10" s="228"/>
      <c r="G10" s="228"/>
      <c r="H10" s="234"/>
      <c r="I10" s="235"/>
      <c r="J10" s="228"/>
      <c r="K10" s="229"/>
      <c r="L10" s="250"/>
    </row>
    <row r="11" spans="1:14" customFormat="1" ht="15.75" x14ac:dyDescent="0.25">
      <c r="A11" s="35">
        <v>1</v>
      </c>
      <c r="B11" s="36">
        <v>2</v>
      </c>
      <c r="C11" s="35">
        <v>3</v>
      </c>
      <c r="D11" s="35">
        <v>4</v>
      </c>
      <c r="E11" s="35">
        <v>4</v>
      </c>
      <c r="F11" s="34">
        <v>5</v>
      </c>
      <c r="G11" s="51">
        <v>6</v>
      </c>
      <c r="H11" s="236"/>
      <c r="I11" s="237"/>
      <c r="J11" s="51">
        <v>7</v>
      </c>
      <c r="K11" s="51">
        <v>8</v>
      </c>
      <c r="L11" s="105">
        <v>9</v>
      </c>
    </row>
    <row r="12" spans="1:14" s="31" customFormat="1" ht="18.75" x14ac:dyDescent="0.3">
      <c r="A12" s="251" t="s">
        <v>941</v>
      </c>
      <c r="B12" s="252"/>
      <c r="C12" s="252"/>
      <c r="D12" s="252"/>
      <c r="E12" s="253"/>
      <c r="F12" s="52"/>
      <c r="G12" s="53"/>
      <c r="H12" s="33"/>
      <c r="I12" s="106">
        <f>I14+I103+I142+I195+I231+I273+I305+I336</f>
        <v>6657904.6299999999</v>
      </c>
      <c r="J12" s="53"/>
      <c r="K12" s="54">
        <f>K14+K103+K142+K195+K231+K273+K305+K336</f>
        <v>6794391.6800000016</v>
      </c>
      <c r="L12" s="115"/>
      <c r="N12" s="32"/>
    </row>
    <row r="13" spans="1:14" s="31" customFormat="1" ht="18.75" x14ac:dyDescent="0.3">
      <c r="A13" s="251" t="s">
        <v>942</v>
      </c>
      <c r="B13" s="252"/>
      <c r="C13" s="252"/>
      <c r="D13" s="252"/>
      <c r="E13" s="253"/>
      <c r="F13" s="52"/>
      <c r="G13" s="53"/>
      <c r="H13" s="33"/>
      <c r="I13" s="106">
        <f>I104+I143+I196+I232+I274+I306+I337</f>
        <v>1175031.9599999997</v>
      </c>
      <c r="J13" s="53"/>
      <c r="K13" s="54">
        <f>K104+K143+K196+K232+K274+K306+K337</f>
        <v>1199120.1199999996</v>
      </c>
      <c r="L13" s="115"/>
      <c r="N13" s="32"/>
    </row>
    <row r="14" spans="1:14" s="16" customFormat="1" ht="24.75" customHeight="1" x14ac:dyDescent="0.3">
      <c r="A14" s="238" t="s">
        <v>864</v>
      </c>
      <c r="B14" s="239"/>
      <c r="C14" s="239"/>
      <c r="D14" s="239"/>
      <c r="E14" s="240"/>
      <c r="F14" s="55"/>
      <c r="G14" s="55"/>
      <c r="H14" s="56"/>
      <c r="I14" s="57">
        <f>SUM(I16:I102)</f>
        <v>4040499.0100000002</v>
      </c>
      <c r="J14" s="55"/>
      <c r="K14" s="58">
        <f>SUM(K16:K102)</f>
        <v>4123329.4600000014</v>
      </c>
      <c r="L14" s="112"/>
    </row>
    <row r="15" spans="1:14" customFormat="1" ht="15.75" x14ac:dyDescent="0.25">
      <c r="A15" s="8" t="s">
        <v>10</v>
      </c>
      <c r="B15" s="225" t="s">
        <v>11</v>
      </c>
      <c r="C15" s="226"/>
      <c r="D15" s="227"/>
      <c r="E15" s="9" t="s">
        <v>12</v>
      </c>
      <c r="F15" s="34"/>
      <c r="G15" s="59"/>
      <c r="H15" s="60"/>
      <c r="I15" s="60"/>
      <c r="J15" s="61"/>
      <c r="K15" s="61"/>
      <c r="L15" s="100"/>
    </row>
    <row r="16" spans="1:14" customFormat="1" ht="15.75" x14ac:dyDescent="0.25">
      <c r="A16" s="10" t="s">
        <v>13</v>
      </c>
      <c r="B16" s="24" t="s">
        <v>14</v>
      </c>
      <c r="C16" s="11" t="s">
        <v>10</v>
      </c>
      <c r="D16" s="11" t="s">
        <v>15</v>
      </c>
      <c r="E16" s="12" t="s">
        <v>16</v>
      </c>
      <c r="F16" s="6" t="s">
        <v>17</v>
      </c>
      <c r="G16" s="62">
        <v>4.6900000000000004</v>
      </c>
      <c r="H16" s="63">
        <f>ROUND(I16/G16,2)</f>
        <v>54876.74</v>
      </c>
      <c r="I16" s="64">
        <v>257371.92</v>
      </c>
      <c r="J16" s="44">
        <f>ROUND(H16*M$8*N$8,2)</f>
        <v>56001.71</v>
      </c>
      <c r="K16" s="43">
        <f t="shared" ref="K16:K46" si="0">ROUND(J16*G16,2)</f>
        <v>262648.02</v>
      </c>
      <c r="L16" s="100"/>
    </row>
    <row r="17" spans="1:12" customFormat="1" ht="15.75" x14ac:dyDescent="0.25">
      <c r="A17" s="10" t="s">
        <v>18</v>
      </c>
      <c r="B17" s="24" t="s">
        <v>14</v>
      </c>
      <c r="C17" s="11" t="s">
        <v>19</v>
      </c>
      <c r="D17" s="11" t="s">
        <v>20</v>
      </c>
      <c r="E17" s="12" t="s">
        <v>21</v>
      </c>
      <c r="F17" s="6" t="s">
        <v>17</v>
      </c>
      <c r="G17" s="62">
        <v>0.56000000000000005</v>
      </c>
      <c r="H17" s="63">
        <f t="shared" ref="H17:H44" si="1">ROUND(I17/G17,2)</f>
        <v>37734.54</v>
      </c>
      <c r="I17" s="64">
        <v>21131.34</v>
      </c>
      <c r="J17" s="44">
        <f t="shared" ref="J17:J25" si="2">ROUND(H17*M$8*N$8,2)</f>
        <v>38508.1</v>
      </c>
      <c r="K17" s="43">
        <f t="shared" si="0"/>
        <v>21564.54</v>
      </c>
      <c r="L17" s="100"/>
    </row>
    <row r="18" spans="1:12" customFormat="1" ht="15.75" x14ac:dyDescent="0.25">
      <c r="A18" s="10" t="s">
        <v>22</v>
      </c>
      <c r="B18" s="24" t="s">
        <v>14</v>
      </c>
      <c r="C18" s="11" t="s">
        <v>23</v>
      </c>
      <c r="D18" s="11" t="s">
        <v>24</v>
      </c>
      <c r="E18" s="12" t="s">
        <v>25</v>
      </c>
      <c r="F18" s="6" t="s">
        <v>17</v>
      </c>
      <c r="G18" s="62">
        <v>0.44</v>
      </c>
      <c r="H18" s="63">
        <f t="shared" si="1"/>
        <v>46013.34</v>
      </c>
      <c r="I18" s="64">
        <v>20245.87</v>
      </c>
      <c r="J18" s="44">
        <f t="shared" si="2"/>
        <v>46956.61</v>
      </c>
      <c r="K18" s="43">
        <f t="shared" si="0"/>
        <v>20660.91</v>
      </c>
      <c r="L18" s="100"/>
    </row>
    <row r="19" spans="1:12" customFormat="1" ht="15.75" x14ac:dyDescent="0.25">
      <c r="A19" s="10" t="s">
        <v>26</v>
      </c>
      <c r="B19" s="24" t="s">
        <v>14</v>
      </c>
      <c r="C19" s="11" t="s">
        <v>27</v>
      </c>
      <c r="D19" s="11" t="s">
        <v>28</v>
      </c>
      <c r="E19" s="12" t="s">
        <v>29</v>
      </c>
      <c r="F19" s="6" t="s">
        <v>30</v>
      </c>
      <c r="G19" s="65">
        <v>0.2021</v>
      </c>
      <c r="H19" s="63">
        <f t="shared" si="1"/>
        <v>229855.07</v>
      </c>
      <c r="I19" s="64">
        <v>46453.71</v>
      </c>
      <c r="J19" s="44">
        <f t="shared" si="2"/>
        <v>234567.1</v>
      </c>
      <c r="K19" s="43">
        <f t="shared" si="0"/>
        <v>47406.01</v>
      </c>
      <c r="L19" s="100"/>
    </row>
    <row r="20" spans="1:12" customFormat="1" ht="15.75" x14ac:dyDescent="0.25">
      <c r="A20" s="10" t="s">
        <v>31</v>
      </c>
      <c r="B20" s="24" t="s">
        <v>14</v>
      </c>
      <c r="C20" s="11" t="s">
        <v>32</v>
      </c>
      <c r="D20" s="11" t="s">
        <v>33</v>
      </c>
      <c r="E20" s="12" t="s">
        <v>34</v>
      </c>
      <c r="F20" s="6" t="s">
        <v>30</v>
      </c>
      <c r="G20" s="65">
        <v>1.0647</v>
      </c>
      <c r="H20" s="63">
        <f t="shared" si="1"/>
        <v>64230.22</v>
      </c>
      <c r="I20" s="64">
        <v>68385.919999999998</v>
      </c>
      <c r="J20" s="44">
        <f t="shared" si="2"/>
        <v>65546.94</v>
      </c>
      <c r="K20" s="43">
        <f t="shared" si="0"/>
        <v>69787.83</v>
      </c>
      <c r="L20" s="100"/>
    </row>
    <row r="21" spans="1:12" customFormat="1" ht="15.75" x14ac:dyDescent="0.25">
      <c r="A21" s="10" t="s">
        <v>35</v>
      </c>
      <c r="B21" s="24" t="s">
        <v>14</v>
      </c>
      <c r="C21" s="11" t="s">
        <v>36</v>
      </c>
      <c r="D21" s="11" t="s">
        <v>37</v>
      </c>
      <c r="E21" s="12" t="s">
        <v>38</v>
      </c>
      <c r="F21" s="6" t="s">
        <v>30</v>
      </c>
      <c r="G21" s="65">
        <v>2.1294</v>
      </c>
      <c r="H21" s="63">
        <f t="shared" si="1"/>
        <v>78534</v>
      </c>
      <c r="I21" s="64">
        <v>167230.29</v>
      </c>
      <c r="J21" s="44">
        <f t="shared" si="2"/>
        <v>80143.95</v>
      </c>
      <c r="K21" s="43">
        <f t="shared" si="0"/>
        <v>170658.53</v>
      </c>
      <c r="L21" s="100"/>
    </row>
    <row r="22" spans="1:12" customFormat="1" ht="31.5" x14ac:dyDescent="0.25">
      <c r="A22" s="10" t="s">
        <v>39</v>
      </c>
      <c r="B22" s="24" t="s">
        <v>14</v>
      </c>
      <c r="C22" s="11" t="s">
        <v>40</v>
      </c>
      <c r="D22" s="11" t="s">
        <v>41</v>
      </c>
      <c r="E22" s="12" t="s">
        <v>42</v>
      </c>
      <c r="F22" s="6" t="s">
        <v>30</v>
      </c>
      <c r="G22" s="65">
        <v>2.1294</v>
      </c>
      <c r="H22" s="63">
        <f t="shared" si="1"/>
        <v>151818.72</v>
      </c>
      <c r="I22" s="64">
        <v>323282.78999999998</v>
      </c>
      <c r="J22" s="44">
        <f t="shared" si="2"/>
        <v>154931</v>
      </c>
      <c r="K22" s="43">
        <f t="shared" si="0"/>
        <v>329910.07</v>
      </c>
      <c r="L22" s="100"/>
    </row>
    <row r="23" spans="1:12" customFormat="1" ht="31.5" x14ac:dyDescent="0.25">
      <c r="A23" s="10" t="s">
        <v>43</v>
      </c>
      <c r="B23" s="24" t="s">
        <v>14</v>
      </c>
      <c r="C23" s="11" t="s">
        <v>44</v>
      </c>
      <c r="D23" s="11" t="s">
        <v>45</v>
      </c>
      <c r="E23" s="12" t="s">
        <v>46</v>
      </c>
      <c r="F23" s="6" t="s">
        <v>30</v>
      </c>
      <c r="G23" s="65">
        <v>0.23469999999999999</v>
      </c>
      <c r="H23" s="63">
        <f t="shared" si="1"/>
        <v>167790.97</v>
      </c>
      <c r="I23" s="64">
        <v>39380.54</v>
      </c>
      <c r="J23" s="44">
        <f t="shared" si="2"/>
        <v>171230.68</v>
      </c>
      <c r="K23" s="43">
        <f t="shared" si="0"/>
        <v>40187.839999999997</v>
      </c>
      <c r="L23" s="100"/>
    </row>
    <row r="24" spans="1:12" customFormat="1" ht="31.5" x14ac:dyDescent="0.25">
      <c r="A24" s="10" t="s">
        <v>47</v>
      </c>
      <c r="B24" s="24" t="s">
        <v>14</v>
      </c>
      <c r="C24" s="11" t="s">
        <v>48</v>
      </c>
      <c r="D24" s="11" t="s">
        <v>49</v>
      </c>
      <c r="E24" s="12" t="s">
        <v>50</v>
      </c>
      <c r="F24" s="6" t="s">
        <v>51</v>
      </c>
      <c r="G24" s="66">
        <v>0.80100000000000005</v>
      </c>
      <c r="H24" s="63">
        <f t="shared" si="1"/>
        <v>29375.68</v>
      </c>
      <c r="I24" s="64">
        <v>23529.919999999998</v>
      </c>
      <c r="J24" s="44">
        <f t="shared" si="2"/>
        <v>29977.88</v>
      </c>
      <c r="K24" s="43">
        <f t="shared" si="0"/>
        <v>24012.28</v>
      </c>
      <c r="L24" s="100"/>
    </row>
    <row r="25" spans="1:12" customFormat="1" ht="15.75" x14ac:dyDescent="0.25">
      <c r="A25" s="10" t="s">
        <v>52</v>
      </c>
      <c r="B25" s="24" t="s">
        <v>14</v>
      </c>
      <c r="C25" s="11" t="s">
        <v>53</v>
      </c>
      <c r="D25" s="11" t="s">
        <v>54</v>
      </c>
      <c r="E25" s="12" t="s">
        <v>55</v>
      </c>
      <c r="F25" s="6" t="s">
        <v>56</v>
      </c>
      <c r="G25" s="65">
        <v>0.4042</v>
      </c>
      <c r="H25" s="63">
        <f t="shared" si="1"/>
        <v>26247.13</v>
      </c>
      <c r="I25" s="64">
        <v>10609.09</v>
      </c>
      <c r="J25" s="44">
        <f t="shared" si="2"/>
        <v>26785.200000000001</v>
      </c>
      <c r="K25" s="43">
        <f t="shared" si="0"/>
        <v>10826.58</v>
      </c>
      <c r="L25" s="100"/>
    </row>
    <row r="26" spans="1:12" customFormat="1" ht="15" customHeight="1" x14ac:dyDescent="0.25">
      <c r="A26" s="13"/>
      <c r="B26" s="25"/>
      <c r="C26" s="230" t="s">
        <v>57</v>
      </c>
      <c r="D26" s="241"/>
      <c r="E26" s="231"/>
      <c r="F26" s="67"/>
      <c r="G26" s="67"/>
      <c r="H26" s="68"/>
      <c r="I26" s="68"/>
      <c r="J26" s="67"/>
      <c r="K26" s="67"/>
      <c r="L26" s="100"/>
    </row>
    <row r="27" spans="1:12" customFormat="1" ht="15.75" x14ac:dyDescent="0.25">
      <c r="A27" s="10" t="s">
        <v>58</v>
      </c>
      <c r="B27" s="24" t="s">
        <v>14</v>
      </c>
      <c r="C27" s="11" t="s">
        <v>59</v>
      </c>
      <c r="D27" s="11" t="s">
        <v>60</v>
      </c>
      <c r="E27" s="12" t="s">
        <v>61</v>
      </c>
      <c r="F27" s="6" t="s">
        <v>56</v>
      </c>
      <c r="G27" s="65">
        <v>0.4042</v>
      </c>
      <c r="H27" s="63">
        <f t="shared" si="1"/>
        <v>77567.240000000005</v>
      </c>
      <c r="I27" s="64">
        <v>31352.68</v>
      </c>
      <c r="J27" s="44">
        <f t="shared" ref="J27:J30" si="3">ROUND(H27*M$8*N$8,2)</f>
        <v>79157.37</v>
      </c>
      <c r="K27" s="43">
        <f t="shared" si="0"/>
        <v>31995.41</v>
      </c>
      <c r="L27" s="100"/>
    </row>
    <row r="28" spans="1:12" customFormat="1" ht="15.75" x14ac:dyDescent="0.25">
      <c r="A28" s="10" t="s">
        <v>62</v>
      </c>
      <c r="B28" s="24" t="s">
        <v>14</v>
      </c>
      <c r="C28" s="11" t="s">
        <v>63</v>
      </c>
      <c r="D28" s="11" t="s">
        <v>64</v>
      </c>
      <c r="E28" s="12" t="s">
        <v>65</v>
      </c>
      <c r="F28" s="6" t="s">
        <v>66</v>
      </c>
      <c r="G28" s="69">
        <v>4</v>
      </c>
      <c r="H28" s="63">
        <f t="shared" si="1"/>
        <v>1057.06</v>
      </c>
      <c r="I28" s="64">
        <v>4228.2299999999996</v>
      </c>
      <c r="J28" s="44">
        <f t="shared" si="3"/>
        <v>1078.73</v>
      </c>
      <c r="K28" s="43">
        <f t="shared" si="0"/>
        <v>4314.92</v>
      </c>
      <c r="L28" s="100"/>
    </row>
    <row r="29" spans="1:12" customFormat="1" ht="31.5" x14ac:dyDescent="0.25">
      <c r="A29" s="10" t="s">
        <v>67</v>
      </c>
      <c r="B29" s="24" t="s">
        <v>14</v>
      </c>
      <c r="C29" s="11" t="s">
        <v>68</v>
      </c>
      <c r="D29" s="11" t="s">
        <v>69</v>
      </c>
      <c r="E29" s="12" t="s">
        <v>70</v>
      </c>
      <c r="F29" s="6" t="s">
        <v>71</v>
      </c>
      <c r="G29" s="69">
        <v>30</v>
      </c>
      <c r="H29" s="63">
        <f t="shared" si="1"/>
        <v>1026.21</v>
      </c>
      <c r="I29" s="64">
        <v>30786.25</v>
      </c>
      <c r="J29" s="44">
        <f t="shared" si="3"/>
        <v>1047.25</v>
      </c>
      <c r="K29" s="43">
        <f t="shared" si="0"/>
        <v>31417.5</v>
      </c>
      <c r="L29" s="100"/>
    </row>
    <row r="30" spans="1:12" customFormat="1" ht="15.75" x14ac:dyDescent="0.25">
      <c r="A30" s="10" t="s">
        <v>72</v>
      </c>
      <c r="B30" s="24" t="s">
        <v>14</v>
      </c>
      <c r="C30" s="11" t="s">
        <v>73</v>
      </c>
      <c r="D30" s="11" t="s">
        <v>74</v>
      </c>
      <c r="E30" s="12" t="s">
        <v>75</v>
      </c>
      <c r="F30" s="6" t="s">
        <v>66</v>
      </c>
      <c r="G30" s="69">
        <v>4</v>
      </c>
      <c r="H30" s="63">
        <f t="shared" si="1"/>
        <v>457.22</v>
      </c>
      <c r="I30" s="64">
        <v>1828.86</v>
      </c>
      <c r="J30" s="44">
        <f t="shared" si="3"/>
        <v>466.59</v>
      </c>
      <c r="K30" s="43">
        <f t="shared" si="0"/>
        <v>1866.36</v>
      </c>
      <c r="L30" s="100"/>
    </row>
    <row r="31" spans="1:12" customFormat="1" ht="15.75" x14ac:dyDescent="0.25">
      <c r="A31" s="8" t="s">
        <v>19</v>
      </c>
      <c r="B31" s="224" t="s">
        <v>76</v>
      </c>
      <c r="C31" s="224"/>
      <c r="D31" s="224"/>
      <c r="E31" s="9" t="s">
        <v>77</v>
      </c>
      <c r="F31" s="34"/>
      <c r="G31" s="59"/>
      <c r="H31" s="60"/>
      <c r="I31" s="60"/>
      <c r="J31" s="61"/>
      <c r="K31" s="61"/>
      <c r="L31" s="100"/>
    </row>
    <row r="32" spans="1:12" customFormat="1" ht="31.5" x14ac:dyDescent="0.25">
      <c r="A32" s="10" t="s">
        <v>78</v>
      </c>
      <c r="B32" s="24" t="s">
        <v>14</v>
      </c>
      <c r="C32" s="11" t="s">
        <v>79</v>
      </c>
      <c r="D32" s="11" t="s">
        <v>80</v>
      </c>
      <c r="E32" s="12" t="s">
        <v>81</v>
      </c>
      <c r="F32" s="6" t="s">
        <v>30</v>
      </c>
      <c r="G32" s="65">
        <v>2.1294</v>
      </c>
      <c r="H32" s="63">
        <f t="shared" si="1"/>
        <v>14781.38</v>
      </c>
      <c r="I32" s="64">
        <v>31475.46</v>
      </c>
      <c r="J32" s="44">
        <f t="shared" ref="J32:J35" si="4">ROUND(H32*M$8*N$8,2)</f>
        <v>15084.4</v>
      </c>
      <c r="K32" s="43">
        <f t="shared" si="0"/>
        <v>32120.720000000001</v>
      </c>
      <c r="L32" s="100"/>
    </row>
    <row r="33" spans="1:12" customFormat="1" ht="31.5" x14ac:dyDescent="0.25">
      <c r="A33" s="10" t="s">
        <v>82</v>
      </c>
      <c r="B33" s="24" t="s">
        <v>14</v>
      </c>
      <c r="C33" s="11" t="s">
        <v>83</v>
      </c>
      <c r="D33" s="11" t="s">
        <v>84</v>
      </c>
      <c r="E33" s="12" t="s">
        <v>85</v>
      </c>
      <c r="F33" s="6" t="s">
        <v>30</v>
      </c>
      <c r="G33" s="65">
        <v>1.0647</v>
      </c>
      <c r="H33" s="63">
        <f t="shared" si="1"/>
        <v>14978.73</v>
      </c>
      <c r="I33" s="64">
        <v>15947.85</v>
      </c>
      <c r="J33" s="44">
        <f t="shared" si="4"/>
        <v>15285.79</v>
      </c>
      <c r="K33" s="43">
        <f t="shared" si="0"/>
        <v>16274.78</v>
      </c>
      <c r="L33" s="100"/>
    </row>
    <row r="34" spans="1:12" customFormat="1" ht="31.5" x14ac:dyDescent="0.25">
      <c r="A34" s="10" t="s">
        <v>86</v>
      </c>
      <c r="B34" s="24" t="s">
        <v>14</v>
      </c>
      <c r="C34" s="11" t="s">
        <v>87</v>
      </c>
      <c r="D34" s="11" t="s">
        <v>88</v>
      </c>
      <c r="E34" s="12" t="s">
        <v>89</v>
      </c>
      <c r="F34" s="6" t="s">
        <v>30</v>
      </c>
      <c r="G34" s="65">
        <v>1.0647</v>
      </c>
      <c r="H34" s="63">
        <f t="shared" si="1"/>
        <v>6807.59</v>
      </c>
      <c r="I34" s="64">
        <v>7248.04</v>
      </c>
      <c r="J34" s="44">
        <f t="shared" si="4"/>
        <v>6947.15</v>
      </c>
      <c r="K34" s="43">
        <f t="shared" si="0"/>
        <v>7396.63</v>
      </c>
      <c r="L34" s="100"/>
    </row>
    <row r="35" spans="1:12" customFormat="1" ht="31.5" x14ac:dyDescent="0.25">
      <c r="A35" s="10" t="s">
        <v>90</v>
      </c>
      <c r="B35" s="24" t="s">
        <v>14</v>
      </c>
      <c r="C35" s="11" t="s">
        <v>91</v>
      </c>
      <c r="D35" s="11" t="s">
        <v>92</v>
      </c>
      <c r="E35" s="12" t="s">
        <v>93</v>
      </c>
      <c r="F35" s="6" t="s">
        <v>30</v>
      </c>
      <c r="G35" s="65">
        <v>1.0647</v>
      </c>
      <c r="H35" s="63">
        <f t="shared" si="1"/>
        <v>26237.13</v>
      </c>
      <c r="I35" s="64">
        <v>27934.67</v>
      </c>
      <c r="J35" s="44">
        <f t="shared" si="4"/>
        <v>26774.99</v>
      </c>
      <c r="K35" s="43">
        <f t="shared" si="0"/>
        <v>28507.33</v>
      </c>
      <c r="L35" s="100"/>
    </row>
    <row r="36" spans="1:12" customFormat="1" ht="15.75" x14ac:dyDescent="0.25">
      <c r="A36" s="8" t="s">
        <v>23</v>
      </c>
      <c r="B36" s="224" t="s">
        <v>94</v>
      </c>
      <c r="C36" s="224"/>
      <c r="D36" s="224"/>
      <c r="E36" s="9" t="s">
        <v>95</v>
      </c>
      <c r="F36" s="34"/>
      <c r="G36" s="59"/>
      <c r="H36" s="60"/>
      <c r="I36" s="60"/>
      <c r="J36" s="61"/>
      <c r="K36" s="61"/>
      <c r="L36" s="100"/>
    </row>
    <row r="37" spans="1:12" customFormat="1" ht="78.75" x14ac:dyDescent="0.25">
      <c r="A37" s="10" t="s">
        <v>96</v>
      </c>
      <c r="B37" s="24" t="s">
        <v>14</v>
      </c>
      <c r="C37" s="11" t="s">
        <v>97</v>
      </c>
      <c r="D37" s="11" t="s">
        <v>98</v>
      </c>
      <c r="E37" s="12" t="s">
        <v>99</v>
      </c>
      <c r="F37" s="6" t="s">
        <v>30</v>
      </c>
      <c r="G37" s="65">
        <v>0.25130000000000002</v>
      </c>
      <c r="H37" s="63">
        <f t="shared" si="1"/>
        <v>209032.27</v>
      </c>
      <c r="I37" s="64">
        <v>52529.81</v>
      </c>
      <c r="J37" s="44">
        <f t="shared" ref="J37:J40" si="5">ROUND(H37*M$8*N$8,2)</f>
        <v>213317.43</v>
      </c>
      <c r="K37" s="43">
        <f t="shared" si="0"/>
        <v>53606.67</v>
      </c>
      <c r="L37" s="100"/>
    </row>
    <row r="38" spans="1:12" customFormat="1" ht="47.25" x14ac:dyDescent="0.25">
      <c r="A38" s="10" t="s">
        <v>100</v>
      </c>
      <c r="B38" s="24" t="s">
        <v>14</v>
      </c>
      <c r="C38" s="11" t="s">
        <v>101</v>
      </c>
      <c r="D38" s="11" t="s">
        <v>102</v>
      </c>
      <c r="E38" s="12" t="s">
        <v>103</v>
      </c>
      <c r="F38" s="6" t="s">
        <v>66</v>
      </c>
      <c r="G38" s="69">
        <v>7</v>
      </c>
      <c r="H38" s="63">
        <f t="shared" si="1"/>
        <v>30395.48</v>
      </c>
      <c r="I38" s="64">
        <v>212768.36</v>
      </c>
      <c r="J38" s="44">
        <f t="shared" si="5"/>
        <v>31018.59</v>
      </c>
      <c r="K38" s="43">
        <f t="shared" si="0"/>
        <v>217130.13</v>
      </c>
      <c r="L38" s="100"/>
    </row>
    <row r="39" spans="1:12" customFormat="1" ht="31.5" x14ac:dyDescent="0.25">
      <c r="A39" s="10" t="s">
        <v>104</v>
      </c>
      <c r="B39" s="24" t="s">
        <v>14</v>
      </c>
      <c r="C39" s="11" t="s">
        <v>105</v>
      </c>
      <c r="D39" s="11" t="s">
        <v>106</v>
      </c>
      <c r="E39" s="12" t="s">
        <v>107</v>
      </c>
      <c r="F39" s="6" t="s">
        <v>56</v>
      </c>
      <c r="G39" s="65">
        <v>0.15049999999999999</v>
      </c>
      <c r="H39" s="63">
        <f t="shared" si="1"/>
        <v>35498.269999999997</v>
      </c>
      <c r="I39" s="64">
        <v>5342.49</v>
      </c>
      <c r="J39" s="44">
        <f t="shared" si="5"/>
        <v>36225.980000000003</v>
      </c>
      <c r="K39" s="43">
        <f t="shared" si="0"/>
        <v>5452.01</v>
      </c>
      <c r="L39" s="100"/>
    </row>
    <row r="40" spans="1:12" customFormat="1" ht="31.5" x14ac:dyDescent="0.25">
      <c r="A40" s="10" t="s">
        <v>108</v>
      </c>
      <c r="B40" s="24" t="s">
        <v>14</v>
      </c>
      <c r="C40" s="11" t="s">
        <v>109</v>
      </c>
      <c r="D40" s="11" t="s">
        <v>110</v>
      </c>
      <c r="E40" s="12" t="s">
        <v>111</v>
      </c>
      <c r="F40" s="6" t="s">
        <v>56</v>
      </c>
      <c r="G40" s="66">
        <v>1.4999999999999999E-2</v>
      </c>
      <c r="H40" s="63">
        <f t="shared" si="1"/>
        <v>42168</v>
      </c>
      <c r="I40" s="64">
        <v>632.52</v>
      </c>
      <c r="J40" s="44">
        <f t="shared" si="5"/>
        <v>43032.44</v>
      </c>
      <c r="K40" s="43">
        <f t="shared" si="0"/>
        <v>645.49</v>
      </c>
      <c r="L40" s="100"/>
    </row>
    <row r="41" spans="1:12" customFormat="1" ht="15.75" x14ac:dyDescent="0.25">
      <c r="A41" s="8" t="s">
        <v>27</v>
      </c>
      <c r="B41" s="224" t="s">
        <v>112</v>
      </c>
      <c r="C41" s="224"/>
      <c r="D41" s="224"/>
      <c r="E41" s="9" t="s">
        <v>113</v>
      </c>
      <c r="F41" s="34"/>
      <c r="G41" s="59"/>
      <c r="H41" s="60"/>
      <c r="I41" s="60"/>
      <c r="J41" s="61"/>
      <c r="K41" s="61"/>
      <c r="L41" s="100"/>
    </row>
    <row r="42" spans="1:12" customFormat="1" ht="15.75" x14ac:dyDescent="0.25">
      <c r="A42" s="10" t="s">
        <v>114</v>
      </c>
      <c r="B42" s="24" t="s">
        <v>14</v>
      </c>
      <c r="C42" s="11" t="s">
        <v>115</v>
      </c>
      <c r="D42" s="11" t="s">
        <v>116</v>
      </c>
      <c r="E42" s="12" t="s">
        <v>117</v>
      </c>
      <c r="F42" s="6" t="s">
        <v>118</v>
      </c>
      <c r="G42" s="62">
        <v>1.74</v>
      </c>
      <c r="H42" s="63">
        <f t="shared" si="1"/>
        <v>10758.08</v>
      </c>
      <c r="I42" s="64">
        <v>18719.060000000001</v>
      </c>
      <c r="J42" s="44">
        <f t="shared" ref="J42:J44" si="6">ROUND(H42*M$8*N$8,2)</f>
        <v>10978.62</v>
      </c>
      <c r="K42" s="43">
        <f t="shared" si="0"/>
        <v>19102.8</v>
      </c>
      <c r="L42" s="100"/>
    </row>
    <row r="43" spans="1:12" customFormat="1" ht="31.5" x14ac:dyDescent="0.25">
      <c r="A43" s="10" t="s">
        <v>119</v>
      </c>
      <c r="B43" s="24" t="s">
        <v>14</v>
      </c>
      <c r="C43" s="11" t="s">
        <v>120</v>
      </c>
      <c r="D43" s="11" t="s">
        <v>121</v>
      </c>
      <c r="E43" s="12" t="s">
        <v>122</v>
      </c>
      <c r="F43" s="6" t="s">
        <v>30</v>
      </c>
      <c r="G43" s="70">
        <v>0.10865</v>
      </c>
      <c r="H43" s="63">
        <f t="shared" si="1"/>
        <v>1506599.54</v>
      </c>
      <c r="I43" s="64">
        <v>163692.04</v>
      </c>
      <c r="J43" s="44">
        <f t="shared" si="6"/>
        <v>1537484.83</v>
      </c>
      <c r="K43" s="43">
        <f t="shared" si="0"/>
        <v>167047.73000000001</v>
      </c>
      <c r="L43" s="100"/>
    </row>
    <row r="44" spans="1:12" customFormat="1" ht="15.75" x14ac:dyDescent="0.25">
      <c r="A44" s="10" t="s">
        <v>123</v>
      </c>
      <c r="B44" s="24" t="s">
        <v>14</v>
      </c>
      <c r="C44" s="11" t="s">
        <v>124</v>
      </c>
      <c r="D44" s="11" t="s">
        <v>125</v>
      </c>
      <c r="E44" s="12" t="s">
        <v>126</v>
      </c>
      <c r="F44" s="6" t="s">
        <v>56</v>
      </c>
      <c r="G44" s="66">
        <v>0.317</v>
      </c>
      <c r="H44" s="63">
        <f t="shared" si="1"/>
        <v>56677.41</v>
      </c>
      <c r="I44" s="64">
        <v>17966.740000000002</v>
      </c>
      <c r="J44" s="44">
        <f t="shared" si="6"/>
        <v>57839.3</v>
      </c>
      <c r="K44" s="43">
        <f t="shared" si="0"/>
        <v>18335.060000000001</v>
      </c>
      <c r="L44" s="100"/>
    </row>
    <row r="45" spans="1:12" customFormat="1" ht="15" customHeight="1" x14ac:dyDescent="0.25">
      <c r="A45" s="13"/>
      <c r="B45" s="25"/>
      <c r="C45" s="230" t="s">
        <v>127</v>
      </c>
      <c r="D45" s="231"/>
      <c r="E45" s="14"/>
      <c r="F45" s="67"/>
      <c r="G45" s="67"/>
      <c r="H45" s="68"/>
      <c r="I45" s="68"/>
      <c r="J45" s="67"/>
      <c r="K45" s="67"/>
      <c r="L45" s="100"/>
    </row>
    <row r="46" spans="1:12" customFormat="1" ht="31.5" x14ac:dyDescent="0.25">
      <c r="A46" s="10" t="s">
        <v>128</v>
      </c>
      <c r="B46" s="24" t="s">
        <v>14</v>
      </c>
      <c r="C46" s="11" t="s">
        <v>129</v>
      </c>
      <c r="D46" s="11" t="s">
        <v>130</v>
      </c>
      <c r="E46" s="12" t="s">
        <v>131</v>
      </c>
      <c r="F46" s="6" t="s">
        <v>30</v>
      </c>
      <c r="G46" s="65">
        <v>4.8399999999999999E-2</v>
      </c>
      <c r="H46" s="63">
        <f>ROUND(I46/G46,2)</f>
        <v>2789470.45</v>
      </c>
      <c r="I46" s="64">
        <v>135010.37</v>
      </c>
      <c r="J46" s="44">
        <f>ROUND(H46*M$8*N$8,2)</f>
        <v>2846654.59</v>
      </c>
      <c r="K46" s="43">
        <f t="shared" si="0"/>
        <v>137778.07999999999</v>
      </c>
      <c r="L46" s="100"/>
    </row>
    <row r="47" spans="1:12" customFormat="1" ht="15.75" x14ac:dyDescent="0.25">
      <c r="A47" s="8" t="s">
        <v>32</v>
      </c>
      <c r="B47" s="224" t="s">
        <v>132</v>
      </c>
      <c r="C47" s="224"/>
      <c r="D47" s="224"/>
      <c r="E47" s="9" t="s">
        <v>133</v>
      </c>
      <c r="F47" s="34"/>
      <c r="G47" s="59"/>
      <c r="H47" s="60"/>
      <c r="I47" s="60"/>
      <c r="J47" s="61"/>
      <c r="K47" s="61"/>
      <c r="L47" s="100"/>
    </row>
    <row r="48" spans="1:12" customFormat="1" ht="15.75" x14ac:dyDescent="0.25">
      <c r="A48" s="13"/>
      <c r="B48" s="25"/>
      <c r="C48" s="14" t="s">
        <v>134</v>
      </c>
      <c r="D48" s="14"/>
      <c r="E48" s="14"/>
      <c r="F48" s="67"/>
      <c r="G48" s="67"/>
      <c r="H48" s="68"/>
      <c r="I48" s="68"/>
      <c r="J48" s="67"/>
      <c r="K48" s="67"/>
      <c r="L48" s="100"/>
    </row>
    <row r="49" spans="1:12" customFormat="1" ht="31.5" x14ac:dyDescent="0.25">
      <c r="A49" s="10" t="s">
        <v>135</v>
      </c>
      <c r="B49" s="24" t="s">
        <v>14</v>
      </c>
      <c r="C49" s="11" t="s">
        <v>136</v>
      </c>
      <c r="D49" s="11" t="s">
        <v>137</v>
      </c>
      <c r="E49" s="12" t="s">
        <v>138</v>
      </c>
      <c r="F49" s="6" t="s">
        <v>30</v>
      </c>
      <c r="G49" s="65">
        <v>0.85589999999999999</v>
      </c>
      <c r="H49" s="63">
        <f t="shared" ref="H49:H56" si="7">ROUND(I49/G49,2)</f>
        <v>39555.120000000003</v>
      </c>
      <c r="I49" s="64">
        <v>33855.230000000003</v>
      </c>
      <c r="J49" s="44">
        <f t="shared" ref="J49:J56" si="8">ROUND(H49*M$8*N$8,2)</f>
        <v>40366</v>
      </c>
      <c r="K49" s="43">
        <f t="shared" ref="K49:K56" si="9">ROUND(J49*G49,2)</f>
        <v>34549.26</v>
      </c>
      <c r="L49" s="100"/>
    </row>
    <row r="50" spans="1:12" customFormat="1" ht="15.75" x14ac:dyDescent="0.25">
      <c r="A50" s="10" t="s">
        <v>139</v>
      </c>
      <c r="B50" s="24" t="s">
        <v>14</v>
      </c>
      <c r="C50" s="11" t="s">
        <v>140</v>
      </c>
      <c r="D50" s="11" t="s">
        <v>141</v>
      </c>
      <c r="E50" s="12" t="s">
        <v>142</v>
      </c>
      <c r="F50" s="6" t="s">
        <v>30</v>
      </c>
      <c r="G50" s="65">
        <v>0.85589999999999999</v>
      </c>
      <c r="H50" s="63">
        <f t="shared" si="7"/>
        <v>52297.55</v>
      </c>
      <c r="I50" s="64">
        <v>44761.47</v>
      </c>
      <c r="J50" s="44">
        <f t="shared" si="8"/>
        <v>53369.65</v>
      </c>
      <c r="K50" s="43">
        <f t="shared" si="9"/>
        <v>45679.08</v>
      </c>
      <c r="L50" s="100"/>
    </row>
    <row r="51" spans="1:12" customFormat="1" ht="31.5" x14ac:dyDescent="0.25">
      <c r="A51" s="10" t="s">
        <v>143</v>
      </c>
      <c r="B51" s="24" t="s">
        <v>14</v>
      </c>
      <c r="C51" s="11" t="s">
        <v>144</v>
      </c>
      <c r="D51" s="11" t="s">
        <v>145</v>
      </c>
      <c r="E51" s="12" t="s">
        <v>146</v>
      </c>
      <c r="F51" s="6" t="s">
        <v>30</v>
      </c>
      <c r="G51" s="65">
        <v>0.85589999999999999</v>
      </c>
      <c r="H51" s="63">
        <f t="shared" si="7"/>
        <v>22970.41</v>
      </c>
      <c r="I51" s="64">
        <v>19660.37</v>
      </c>
      <c r="J51" s="44">
        <f t="shared" si="8"/>
        <v>23441.3</v>
      </c>
      <c r="K51" s="43">
        <f t="shared" si="9"/>
        <v>20063.41</v>
      </c>
      <c r="L51" s="100"/>
    </row>
    <row r="52" spans="1:12" customFormat="1" ht="15.75" x14ac:dyDescent="0.25">
      <c r="A52" s="10" t="s">
        <v>147</v>
      </c>
      <c r="B52" s="24" t="s">
        <v>14</v>
      </c>
      <c r="C52" s="11" t="s">
        <v>148</v>
      </c>
      <c r="D52" s="11" t="s">
        <v>149</v>
      </c>
      <c r="E52" s="12" t="s">
        <v>150</v>
      </c>
      <c r="F52" s="6" t="s">
        <v>151</v>
      </c>
      <c r="G52" s="70">
        <v>8.5589999999999999E-2</v>
      </c>
      <c r="H52" s="63">
        <f t="shared" si="7"/>
        <v>76812.710000000006</v>
      </c>
      <c r="I52" s="64">
        <v>6574.4</v>
      </c>
      <c r="J52" s="44">
        <f t="shared" si="8"/>
        <v>78387.37</v>
      </c>
      <c r="K52" s="43">
        <f t="shared" si="9"/>
        <v>6709.17</v>
      </c>
      <c r="L52" s="100"/>
    </row>
    <row r="53" spans="1:12" customFormat="1" ht="15.75" x14ac:dyDescent="0.25">
      <c r="A53" s="10" t="s">
        <v>152</v>
      </c>
      <c r="B53" s="24" t="s">
        <v>14</v>
      </c>
      <c r="C53" s="11" t="s">
        <v>153</v>
      </c>
      <c r="D53" s="11" t="s">
        <v>141</v>
      </c>
      <c r="E53" s="12" t="s">
        <v>142</v>
      </c>
      <c r="F53" s="6" t="s">
        <v>30</v>
      </c>
      <c r="G53" s="65">
        <v>0.85589999999999999</v>
      </c>
      <c r="H53" s="63">
        <f t="shared" si="7"/>
        <v>50580.89</v>
      </c>
      <c r="I53" s="64">
        <v>43292.18</v>
      </c>
      <c r="J53" s="44">
        <f t="shared" si="8"/>
        <v>51617.8</v>
      </c>
      <c r="K53" s="43">
        <f t="shared" si="9"/>
        <v>44179.68</v>
      </c>
      <c r="L53" s="100"/>
    </row>
    <row r="54" spans="1:12" customFormat="1" ht="31.5" x14ac:dyDescent="0.25">
      <c r="A54" s="10" t="s">
        <v>154</v>
      </c>
      <c r="B54" s="24" t="s">
        <v>14</v>
      </c>
      <c r="C54" s="11" t="s">
        <v>155</v>
      </c>
      <c r="D54" s="11" t="s">
        <v>145</v>
      </c>
      <c r="E54" s="12" t="s">
        <v>146</v>
      </c>
      <c r="F54" s="6" t="s">
        <v>30</v>
      </c>
      <c r="G54" s="65">
        <v>0.85589999999999999</v>
      </c>
      <c r="H54" s="63">
        <f t="shared" si="7"/>
        <v>6798.47</v>
      </c>
      <c r="I54" s="64">
        <v>5818.81</v>
      </c>
      <c r="J54" s="44">
        <f t="shared" si="8"/>
        <v>6937.84</v>
      </c>
      <c r="K54" s="43">
        <f t="shared" si="9"/>
        <v>5938.1</v>
      </c>
      <c r="L54" s="100"/>
    </row>
    <row r="55" spans="1:12" customFormat="1" ht="31.5" x14ac:dyDescent="0.25">
      <c r="A55" s="10" t="s">
        <v>156</v>
      </c>
      <c r="B55" s="24" t="s">
        <v>14</v>
      </c>
      <c r="C55" s="11" t="s">
        <v>157</v>
      </c>
      <c r="D55" s="11" t="s">
        <v>158</v>
      </c>
      <c r="E55" s="12" t="s">
        <v>159</v>
      </c>
      <c r="F55" s="6" t="s">
        <v>30</v>
      </c>
      <c r="G55" s="65">
        <v>0.85589999999999999</v>
      </c>
      <c r="H55" s="63">
        <f t="shared" si="7"/>
        <v>135375.51999999999</v>
      </c>
      <c r="I55" s="64">
        <v>115867.91</v>
      </c>
      <c r="J55" s="44">
        <f t="shared" si="8"/>
        <v>138150.72</v>
      </c>
      <c r="K55" s="43">
        <f t="shared" si="9"/>
        <v>118243.2</v>
      </c>
      <c r="L55" s="100"/>
    </row>
    <row r="56" spans="1:12" customFormat="1" ht="31.5" x14ac:dyDescent="0.25">
      <c r="A56" s="10" t="s">
        <v>160</v>
      </c>
      <c r="B56" s="24" t="s">
        <v>14</v>
      </c>
      <c r="C56" s="11" t="s">
        <v>161</v>
      </c>
      <c r="D56" s="11" t="s">
        <v>162</v>
      </c>
      <c r="E56" s="12" t="s">
        <v>163</v>
      </c>
      <c r="F56" s="6" t="s">
        <v>56</v>
      </c>
      <c r="G56" s="65">
        <v>0.79879999999999995</v>
      </c>
      <c r="H56" s="63">
        <f t="shared" si="7"/>
        <v>13431.6</v>
      </c>
      <c r="I56" s="64">
        <v>10729.16</v>
      </c>
      <c r="J56" s="44">
        <f t="shared" si="8"/>
        <v>13706.95</v>
      </c>
      <c r="K56" s="43">
        <f t="shared" si="9"/>
        <v>10949.11</v>
      </c>
      <c r="L56" s="100"/>
    </row>
    <row r="57" spans="1:12" customFormat="1" ht="15.75" x14ac:dyDescent="0.25">
      <c r="A57" s="13"/>
      <c r="B57" s="25"/>
      <c r="C57" s="14" t="s">
        <v>164</v>
      </c>
      <c r="D57" s="14"/>
      <c r="E57" s="14"/>
      <c r="F57" s="67"/>
      <c r="G57" s="67"/>
      <c r="H57" s="68"/>
      <c r="I57" s="68"/>
      <c r="J57" s="67"/>
      <c r="K57" s="67"/>
      <c r="L57" s="100"/>
    </row>
    <row r="58" spans="1:12" customFormat="1" ht="31.5" x14ac:dyDescent="0.25">
      <c r="A58" s="10" t="s">
        <v>165</v>
      </c>
      <c r="B58" s="24" t="s">
        <v>14</v>
      </c>
      <c r="C58" s="11" t="s">
        <v>166</v>
      </c>
      <c r="D58" s="11" t="s">
        <v>137</v>
      </c>
      <c r="E58" s="12" t="s">
        <v>138</v>
      </c>
      <c r="F58" s="6" t="s">
        <v>30</v>
      </c>
      <c r="G58" s="65">
        <v>0.1177</v>
      </c>
      <c r="H58" s="63">
        <f t="shared" ref="H58:H75" si="10">ROUND(I58/G58,2)</f>
        <v>39555.230000000003</v>
      </c>
      <c r="I58" s="64">
        <v>4655.6499999999996</v>
      </c>
      <c r="J58" s="44">
        <f t="shared" ref="J58:J66" si="11">ROUND(H58*M$8*N$8,2)</f>
        <v>40366.11</v>
      </c>
      <c r="K58" s="43">
        <f t="shared" ref="K58:K66" si="12">ROUND(J58*G58,2)</f>
        <v>4751.09</v>
      </c>
      <c r="L58" s="100"/>
    </row>
    <row r="59" spans="1:12" customFormat="1" ht="31.5" x14ac:dyDescent="0.25">
      <c r="A59" s="10" t="s">
        <v>167</v>
      </c>
      <c r="B59" s="24" t="s">
        <v>14</v>
      </c>
      <c r="C59" s="11" t="s">
        <v>168</v>
      </c>
      <c r="D59" s="11" t="s">
        <v>169</v>
      </c>
      <c r="E59" s="12" t="s">
        <v>170</v>
      </c>
      <c r="F59" s="6" t="s">
        <v>30</v>
      </c>
      <c r="G59" s="65">
        <v>0.13850000000000001</v>
      </c>
      <c r="H59" s="63">
        <f t="shared" si="10"/>
        <v>94128.66</v>
      </c>
      <c r="I59" s="64">
        <v>13036.82</v>
      </c>
      <c r="J59" s="44">
        <f t="shared" si="11"/>
        <v>96058.3</v>
      </c>
      <c r="K59" s="43">
        <f t="shared" si="12"/>
        <v>13304.07</v>
      </c>
      <c r="L59" s="100"/>
    </row>
    <row r="60" spans="1:12" customFormat="1" ht="47.25" x14ac:dyDescent="0.25">
      <c r="A60" s="10" t="s">
        <v>171</v>
      </c>
      <c r="B60" s="24" t="s">
        <v>14</v>
      </c>
      <c r="C60" s="11" t="s">
        <v>172</v>
      </c>
      <c r="D60" s="11" t="s">
        <v>173</v>
      </c>
      <c r="E60" s="12" t="s">
        <v>174</v>
      </c>
      <c r="F60" s="6" t="s">
        <v>30</v>
      </c>
      <c r="G60" s="65">
        <v>0.13850000000000001</v>
      </c>
      <c r="H60" s="63">
        <f t="shared" si="10"/>
        <v>76433.289999999994</v>
      </c>
      <c r="I60" s="64">
        <v>10586.01</v>
      </c>
      <c r="J60" s="44">
        <f t="shared" si="11"/>
        <v>78000.17</v>
      </c>
      <c r="K60" s="43">
        <f t="shared" si="12"/>
        <v>10803.02</v>
      </c>
      <c r="L60" s="100"/>
    </row>
    <row r="61" spans="1:12" customFormat="1" ht="15.75" x14ac:dyDescent="0.25">
      <c r="A61" s="10" t="s">
        <v>175</v>
      </c>
      <c r="B61" s="24" t="s">
        <v>14</v>
      </c>
      <c r="C61" s="11" t="s">
        <v>176</v>
      </c>
      <c r="D61" s="11" t="s">
        <v>141</v>
      </c>
      <c r="E61" s="12" t="s">
        <v>142</v>
      </c>
      <c r="F61" s="6" t="s">
        <v>30</v>
      </c>
      <c r="G61" s="65">
        <v>0.1177</v>
      </c>
      <c r="H61" s="63">
        <f t="shared" si="10"/>
        <v>52297.45</v>
      </c>
      <c r="I61" s="64">
        <v>6155.41</v>
      </c>
      <c r="J61" s="44">
        <f t="shared" si="11"/>
        <v>53369.55</v>
      </c>
      <c r="K61" s="43">
        <f t="shared" si="12"/>
        <v>6281.6</v>
      </c>
      <c r="L61" s="100"/>
    </row>
    <row r="62" spans="1:12" customFormat="1" ht="31.5" x14ac:dyDescent="0.25">
      <c r="A62" s="10" t="s">
        <v>177</v>
      </c>
      <c r="B62" s="24" t="s">
        <v>14</v>
      </c>
      <c r="C62" s="11" t="s">
        <v>178</v>
      </c>
      <c r="D62" s="11" t="s">
        <v>145</v>
      </c>
      <c r="E62" s="12" t="s">
        <v>146</v>
      </c>
      <c r="F62" s="6" t="s">
        <v>30</v>
      </c>
      <c r="G62" s="65">
        <v>0.1177</v>
      </c>
      <c r="H62" s="63">
        <f t="shared" si="10"/>
        <v>22970.35</v>
      </c>
      <c r="I62" s="64">
        <v>2703.61</v>
      </c>
      <c r="J62" s="44">
        <f t="shared" si="11"/>
        <v>23441.24</v>
      </c>
      <c r="K62" s="43">
        <f t="shared" si="12"/>
        <v>2759.03</v>
      </c>
      <c r="L62" s="100"/>
    </row>
    <row r="63" spans="1:12" customFormat="1" ht="15.75" x14ac:dyDescent="0.25">
      <c r="A63" s="10" t="s">
        <v>179</v>
      </c>
      <c r="B63" s="24" t="s">
        <v>14</v>
      </c>
      <c r="C63" s="11" t="s">
        <v>180</v>
      </c>
      <c r="D63" s="11" t="s">
        <v>149</v>
      </c>
      <c r="E63" s="12" t="s">
        <v>150</v>
      </c>
      <c r="F63" s="6" t="s">
        <v>151</v>
      </c>
      <c r="G63" s="70">
        <v>1.1769999999999999E-2</v>
      </c>
      <c r="H63" s="63">
        <f t="shared" si="10"/>
        <v>76812.23</v>
      </c>
      <c r="I63" s="64">
        <v>904.08</v>
      </c>
      <c r="J63" s="44">
        <f t="shared" si="11"/>
        <v>78386.880000000005</v>
      </c>
      <c r="K63" s="43">
        <f t="shared" si="12"/>
        <v>922.61</v>
      </c>
      <c r="L63" s="100"/>
    </row>
    <row r="64" spans="1:12" customFormat="1" ht="15.75" x14ac:dyDescent="0.25">
      <c r="A64" s="10" t="s">
        <v>181</v>
      </c>
      <c r="B64" s="24" t="s">
        <v>14</v>
      </c>
      <c r="C64" s="11" t="s">
        <v>182</v>
      </c>
      <c r="D64" s="11" t="s">
        <v>141</v>
      </c>
      <c r="E64" s="12" t="s">
        <v>142</v>
      </c>
      <c r="F64" s="6" t="s">
        <v>30</v>
      </c>
      <c r="G64" s="65">
        <v>0.1177</v>
      </c>
      <c r="H64" s="63">
        <f t="shared" si="10"/>
        <v>50580.800000000003</v>
      </c>
      <c r="I64" s="64">
        <v>5953.36</v>
      </c>
      <c r="J64" s="44">
        <f t="shared" si="11"/>
        <v>51617.71</v>
      </c>
      <c r="K64" s="43">
        <f t="shared" si="12"/>
        <v>6075.4</v>
      </c>
      <c r="L64" s="100"/>
    </row>
    <row r="65" spans="1:12" customFormat="1" ht="31.5" x14ac:dyDescent="0.25">
      <c r="A65" s="10" t="s">
        <v>183</v>
      </c>
      <c r="B65" s="24" t="s">
        <v>14</v>
      </c>
      <c r="C65" s="11" t="s">
        <v>184</v>
      </c>
      <c r="D65" s="11" t="s">
        <v>145</v>
      </c>
      <c r="E65" s="12" t="s">
        <v>146</v>
      </c>
      <c r="F65" s="6" t="s">
        <v>30</v>
      </c>
      <c r="G65" s="65">
        <v>0.1177</v>
      </c>
      <c r="H65" s="63">
        <f t="shared" si="10"/>
        <v>6798.47</v>
      </c>
      <c r="I65" s="64">
        <v>800.18</v>
      </c>
      <c r="J65" s="44">
        <f t="shared" si="11"/>
        <v>6937.84</v>
      </c>
      <c r="K65" s="43">
        <f t="shared" si="12"/>
        <v>816.58</v>
      </c>
      <c r="L65" s="100"/>
    </row>
    <row r="66" spans="1:12" customFormat="1" ht="31.5" x14ac:dyDescent="0.25">
      <c r="A66" s="10" t="s">
        <v>185</v>
      </c>
      <c r="B66" s="24" t="s">
        <v>14</v>
      </c>
      <c r="C66" s="11" t="s">
        <v>186</v>
      </c>
      <c r="D66" s="11" t="s">
        <v>187</v>
      </c>
      <c r="E66" s="12" t="s">
        <v>188</v>
      </c>
      <c r="F66" s="6" t="s">
        <v>30</v>
      </c>
      <c r="G66" s="65">
        <v>0.1177</v>
      </c>
      <c r="H66" s="63">
        <f t="shared" si="10"/>
        <v>559296.68999999994</v>
      </c>
      <c r="I66" s="64">
        <v>65829.22</v>
      </c>
      <c r="J66" s="44">
        <f t="shared" si="11"/>
        <v>570762.27</v>
      </c>
      <c r="K66" s="43">
        <f t="shared" si="12"/>
        <v>67178.720000000001</v>
      </c>
      <c r="L66" s="100"/>
    </row>
    <row r="67" spans="1:12" customFormat="1" ht="15.75" x14ac:dyDescent="0.25">
      <c r="A67" s="13"/>
      <c r="B67" s="25"/>
      <c r="C67" s="14" t="s">
        <v>189</v>
      </c>
      <c r="D67" s="14"/>
      <c r="E67" s="14"/>
      <c r="F67" s="67"/>
      <c r="G67" s="67"/>
      <c r="H67" s="68"/>
      <c r="I67" s="68"/>
      <c r="J67" s="67"/>
      <c r="K67" s="67"/>
      <c r="L67" s="100"/>
    </row>
    <row r="68" spans="1:12" customFormat="1" ht="31.5" x14ac:dyDescent="0.25">
      <c r="A68" s="10" t="s">
        <v>190</v>
      </c>
      <c r="B68" s="24" t="s">
        <v>14</v>
      </c>
      <c r="C68" s="11" t="s">
        <v>191</v>
      </c>
      <c r="D68" s="11" t="s">
        <v>137</v>
      </c>
      <c r="E68" s="12" t="s">
        <v>138</v>
      </c>
      <c r="F68" s="6" t="s">
        <v>30</v>
      </c>
      <c r="G68" s="66">
        <v>0.14699999999999999</v>
      </c>
      <c r="H68" s="63">
        <f t="shared" si="10"/>
        <v>39555.17</v>
      </c>
      <c r="I68" s="64">
        <v>5814.61</v>
      </c>
      <c r="J68" s="44">
        <f t="shared" ref="J68:J75" si="13">ROUND(H68*M$8*N$8,2)</f>
        <v>40366.050000000003</v>
      </c>
      <c r="K68" s="43">
        <f t="shared" ref="K68:K75" si="14">ROUND(J68*G68,2)</f>
        <v>5933.81</v>
      </c>
      <c r="L68" s="100"/>
    </row>
    <row r="69" spans="1:12" customFormat="1" ht="15.75" x14ac:dyDescent="0.25">
      <c r="A69" s="10" t="s">
        <v>192</v>
      </c>
      <c r="B69" s="24" t="s">
        <v>14</v>
      </c>
      <c r="C69" s="11" t="s">
        <v>193</v>
      </c>
      <c r="D69" s="11" t="s">
        <v>141</v>
      </c>
      <c r="E69" s="12" t="s">
        <v>142</v>
      </c>
      <c r="F69" s="6" t="s">
        <v>30</v>
      </c>
      <c r="G69" s="66">
        <v>0.14699999999999999</v>
      </c>
      <c r="H69" s="63">
        <f t="shared" si="10"/>
        <v>52297.62</v>
      </c>
      <c r="I69" s="64">
        <v>7687.75</v>
      </c>
      <c r="J69" s="44">
        <f t="shared" si="13"/>
        <v>53369.72</v>
      </c>
      <c r="K69" s="43">
        <f t="shared" si="14"/>
        <v>7845.35</v>
      </c>
      <c r="L69" s="100"/>
    </row>
    <row r="70" spans="1:12" customFormat="1" ht="31.5" x14ac:dyDescent="0.25">
      <c r="A70" s="10" t="s">
        <v>194</v>
      </c>
      <c r="B70" s="24" t="s">
        <v>14</v>
      </c>
      <c r="C70" s="11" t="s">
        <v>195</v>
      </c>
      <c r="D70" s="11" t="s">
        <v>145</v>
      </c>
      <c r="E70" s="12" t="s">
        <v>146</v>
      </c>
      <c r="F70" s="6" t="s">
        <v>30</v>
      </c>
      <c r="G70" s="66">
        <v>0.14699999999999999</v>
      </c>
      <c r="H70" s="63">
        <f t="shared" si="10"/>
        <v>22970.54</v>
      </c>
      <c r="I70" s="64">
        <v>3376.67</v>
      </c>
      <c r="J70" s="44">
        <f t="shared" si="13"/>
        <v>23441.439999999999</v>
      </c>
      <c r="K70" s="43">
        <f t="shared" si="14"/>
        <v>3445.89</v>
      </c>
      <c r="L70" s="100"/>
    </row>
    <row r="71" spans="1:12" customFormat="1" ht="15.75" x14ac:dyDescent="0.25">
      <c r="A71" s="10" t="s">
        <v>196</v>
      </c>
      <c r="B71" s="24" t="s">
        <v>14</v>
      </c>
      <c r="C71" s="11" t="s">
        <v>197</v>
      </c>
      <c r="D71" s="11" t="s">
        <v>149</v>
      </c>
      <c r="E71" s="12" t="s">
        <v>150</v>
      </c>
      <c r="F71" s="6" t="s">
        <v>151</v>
      </c>
      <c r="G71" s="65">
        <v>1.47E-2</v>
      </c>
      <c r="H71" s="63">
        <f t="shared" si="10"/>
        <v>76814.97</v>
      </c>
      <c r="I71" s="64">
        <v>1129.18</v>
      </c>
      <c r="J71" s="44">
        <f t="shared" si="13"/>
        <v>78389.679999999993</v>
      </c>
      <c r="K71" s="43">
        <f t="shared" si="14"/>
        <v>1152.33</v>
      </c>
      <c r="L71" s="100"/>
    </row>
    <row r="72" spans="1:12" customFormat="1" ht="15.75" x14ac:dyDescent="0.25">
      <c r="A72" s="10" t="s">
        <v>198</v>
      </c>
      <c r="B72" s="24" t="s">
        <v>14</v>
      </c>
      <c r="C72" s="11" t="s">
        <v>199</v>
      </c>
      <c r="D72" s="11" t="s">
        <v>141</v>
      </c>
      <c r="E72" s="12" t="s">
        <v>142</v>
      </c>
      <c r="F72" s="6" t="s">
        <v>30</v>
      </c>
      <c r="G72" s="66">
        <v>0.14699999999999999</v>
      </c>
      <c r="H72" s="63">
        <f t="shared" si="10"/>
        <v>50580.95</v>
      </c>
      <c r="I72" s="64">
        <v>7435.4</v>
      </c>
      <c r="J72" s="44">
        <f t="shared" si="13"/>
        <v>51617.86</v>
      </c>
      <c r="K72" s="43">
        <f t="shared" si="14"/>
        <v>7587.83</v>
      </c>
      <c r="L72" s="100"/>
    </row>
    <row r="73" spans="1:12" customFormat="1" ht="31.5" x14ac:dyDescent="0.25">
      <c r="A73" s="10" t="s">
        <v>200</v>
      </c>
      <c r="B73" s="24" t="s">
        <v>14</v>
      </c>
      <c r="C73" s="11" t="s">
        <v>201</v>
      </c>
      <c r="D73" s="11" t="s">
        <v>145</v>
      </c>
      <c r="E73" s="12" t="s">
        <v>146</v>
      </c>
      <c r="F73" s="6" t="s">
        <v>30</v>
      </c>
      <c r="G73" s="66">
        <v>0.14699999999999999</v>
      </c>
      <c r="H73" s="63">
        <f t="shared" si="10"/>
        <v>6798.5</v>
      </c>
      <c r="I73" s="64">
        <v>999.38</v>
      </c>
      <c r="J73" s="44">
        <f t="shared" si="13"/>
        <v>6937.87</v>
      </c>
      <c r="K73" s="43">
        <f t="shared" si="14"/>
        <v>1019.87</v>
      </c>
      <c r="L73" s="100"/>
    </row>
    <row r="74" spans="1:12" customFormat="1" ht="31.5" x14ac:dyDescent="0.25">
      <c r="A74" s="10" t="s">
        <v>202</v>
      </c>
      <c r="B74" s="24" t="s">
        <v>14</v>
      </c>
      <c r="C74" s="11" t="s">
        <v>203</v>
      </c>
      <c r="D74" s="11" t="s">
        <v>204</v>
      </c>
      <c r="E74" s="12" t="s">
        <v>205</v>
      </c>
      <c r="F74" s="6" t="s">
        <v>30</v>
      </c>
      <c r="G74" s="66">
        <v>0.14699999999999999</v>
      </c>
      <c r="H74" s="63">
        <f t="shared" si="10"/>
        <v>469838.71</v>
      </c>
      <c r="I74" s="64">
        <v>69066.289999999994</v>
      </c>
      <c r="J74" s="44">
        <f t="shared" si="13"/>
        <v>479470.4</v>
      </c>
      <c r="K74" s="43">
        <f t="shared" si="14"/>
        <v>70482.149999999994</v>
      </c>
      <c r="L74" s="100"/>
    </row>
    <row r="75" spans="1:12" customFormat="1" ht="15.75" x14ac:dyDescent="0.25">
      <c r="A75" s="10" t="s">
        <v>206</v>
      </c>
      <c r="B75" s="24" t="s">
        <v>14</v>
      </c>
      <c r="C75" s="11" t="s">
        <v>207</v>
      </c>
      <c r="D75" s="11" t="s">
        <v>208</v>
      </c>
      <c r="E75" s="12" t="s">
        <v>209</v>
      </c>
      <c r="F75" s="6" t="s">
        <v>56</v>
      </c>
      <c r="G75" s="65">
        <v>0.14810000000000001</v>
      </c>
      <c r="H75" s="63">
        <f t="shared" si="10"/>
        <v>136376.70000000001</v>
      </c>
      <c r="I75" s="64">
        <v>20197.39</v>
      </c>
      <c r="J75" s="44">
        <f t="shared" si="13"/>
        <v>139172.42000000001</v>
      </c>
      <c r="K75" s="43">
        <f t="shared" si="14"/>
        <v>20611.439999999999</v>
      </c>
      <c r="L75" s="100"/>
    </row>
    <row r="76" spans="1:12" customFormat="1" ht="15.75" x14ac:dyDescent="0.25">
      <c r="A76" s="8" t="s">
        <v>36</v>
      </c>
      <c r="B76" s="224" t="s">
        <v>210</v>
      </c>
      <c r="C76" s="224"/>
      <c r="D76" s="224"/>
      <c r="E76" s="9" t="s">
        <v>211</v>
      </c>
      <c r="F76" s="34"/>
      <c r="G76" s="59"/>
      <c r="H76" s="60"/>
      <c r="I76" s="60"/>
      <c r="J76" s="61"/>
      <c r="K76" s="61"/>
      <c r="L76" s="100"/>
    </row>
    <row r="77" spans="1:12" customFormat="1" ht="15" customHeight="1" x14ac:dyDescent="0.25">
      <c r="A77" s="13"/>
      <c r="B77" s="25"/>
      <c r="C77" s="230" t="s">
        <v>212</v>
      </c>
      <c r="D77" s="241"/>
      <c r="E77" s="231"/>
      <c r="F77" s="67"/>
      <c r="G77" s="67"/>
      <c r="H77" s="68"/>
      <c r="I77" s="68"/>
      <c r="J77" s="67"/>
      <c r="K77" s="67"/>
      <c r="L77" s="100"/>
    </row>
    <row r="78" spans="1:12" customFormat="1" ht="15" customHeight="1" x14ac:dyDescent="0.25">
      <c r="A78" s="13"/>
      <c r="B78" s="25"/>
      <c r="C78" s="230" t="s">
        <v>213</v>
      </c>
      <c r="D78" s="241"/>
      <c r="E78" s="231"/>
      <c r="F78" s="67"/>
      <c r="G78" s="67"/>
      <c r="H78" s="68"/>
      <c r="I78" s="68"/>
      <c r="J78" s="67"/>
      <c r="K78" s="67"/>
      <c r="L78" s="100"/>
    </row>
    <row r="79" spans="1:12" customFormat="1" ht="31.5" x14ac:dyDescent="0.25">
      <c r="A79" s="10" t="s">
        <v>214</v>
      </c>
      <c r="B79" s="24" t="s">
        <v>14</v>
      </c>
      <c r="C79" s="11" t="s">
        <v>215</v>
      </c>
      <c r="D79" s="11" t="s">
        <v>216</v>
      </c>
      <c r="E79" s="12" t="s">
        <v>217</v>
      </c>
      <c r="F79" s="6" t="s">
        <v>30</v>
      </c>
      <c r="G79" s="65">
        <v>1.0991</v>
      </c>
      <c r="H79" s="63">
        <f t="shared" ref="H79" si="15">ROUND(I79/G79,2)</f>
        <v>188562.09</v>
      </c>
      <c r="I79" s="64">
        <v>207248.59</v>
      </c>
      <c r="J79" s="44">
        <f>ROUND(H79*M$8*N$8,2)</f>
        <v>192427.61</v>
      </c>
      <c r="K79" s="43">
        <f t="shared" ref="K79" si="16">ROUND(J79*G79,2)</f>
        <v>211497.19</v>
      </c>
      <c r="L79" s="100"/>
    </row>
    <row r="80" spans="1:12" customFormat="1" ht="31.5" x14ac:dyDescent="0.25">
      <c r="A80" s="13"/>
      <c r="B80" s="25"/>
      <c r="C80" s="14" t="s">
        <v>218</v>
      </c>
      <c r="D80" s="14"/>
      <c r="E80" s="14"/>
      <c r="F80" s="67"/>
      <c r="G80" s="67"/>
      <c r="H80" s="68"/>
      <c r="I80" s="68"/>
      <c r="J80" s="67"/>
      <c r="K80" s="67"/>
      <c r="L80" s="100"/>
    </row>
    <row r="81" spans="1:12" customFormat="1" ht="31.5" x14ac:dyDescent="0.25">
      <c r="A81" s="10" t="s">
        <v>219</v>
      </c>
      <c r="B81" s="24" t="s">
        <v>14</v>
      </c>
      <c r="C81" s="11" t="s">
        <v>220</v>
      </c>
      <c r="D81" s="11" t="s">
        <v>221</v>
      </c>
      <c r="E81" s="12" t="s">
        <v>222</v>
      </c>
      <c r="F81" s="6" t="s">
        <v>30</v>
      </c>
      <c r="G81" s="65">
        <v>3.3538000000000001</v>
      </c>
      <c r="H81" s="63">
        <f t="shared" ref="H81:H86" si="17">ROUND(I81/G81,2)</f>
        <v>6632.44</v>
      </c>
      <c r="I81" s="64">
        <v>22243.87</v>
      </c>
      <c r="J81" s="44">
        <f t="shared" ref="J81:J86" si="18">ROUND(H81*M$8*N$8,2)</f>
        <v>6768.41</v>
      </c>
      <c r="K81" s="43">
        <f t="shared" ref="K81:K86" si="19">ROUND(J81*G81,2)</f>
        <v>22699.89</v>
      </c>
      <c r="L81" s="100"/>
    </row>
    <row r="82" spans="1:12" customFormat="1" ht="31.5" x14ac:dyDescent="0.25">
      <c r="A82" s="10" t="s">
        <v>224</v>
      </c>
      <c r="B82" s="24" t="s">
        <v>14</v>
      </c>
      <c r="C82" s="11" t="s">
        <v>223</v>
      </c>
      <c r="D82" s="11" t="s">
        <v>225</v>
      </c>
      <c r="E82" s="12" t="s">
        <v>226</v>
      </c>
      <c r="F82" s="6" t="s">
        <v>30</v>
      </c>
      <c r="G82" s="65">
        <v>3.3538000000000001</v>
      </c>
      <c r="H82" s="63">
        <f t="shared" si="17"/>
        <v>58622.37</v>
      </c>
      <c r="I82" s="64">
        <v>196607.72</v>
      </c>
      <c r="J82" s="44">
        <f t="shared" si="18"/>
        <v>59824.13</v>
      </c>
      <c r="K82" s="43">
        <f t="shared" si="19"/>
        <v>200638.17</v>
      </c>
      <c r="L82" s="100"/>
    </row>
    <row r="83" spans="1:12" customFormat="1" ht="47.25" x14ac:dyDescent="0.25">
      <c r="A83" s="10" t="s">
        <v>227</v>
      </c>
      <c r="B83" s="24" t="s">
        <v>14</v>
      </c>
      <c r="C83" s="11" t="s">
        <v>228</v>
      </c>
      <c r="D83" s="11" t="s">
        <v>229</v>
      </c>
      <c r="E83" s="12" t="s">
        <v>230</v>
      </c>
      <c r="F83" s="6" t="s">
        <v>30</v>
      </c>
      <c r="G83" s="65">
        <v>3.3538000000000001</v>
      </c>
      <c r="H83" s="63">
        <f t="shared" si="17"/>
        <v>274230.78000000003</v>
      </c>
      <c r="I83" s="64">
        <v>919715.18</v>
      </c>
      <c r="J83" s="44">
        <f t="shared" si="18"/>
        <v>279852.51</v>
      </c>
      <c r="K83" s="43">
        <f t="shared" si="19"/>
        <v>938569.35</v>
      </c>
      <c r="L83" s="100"/>
    </row>
    <row r="84" spans="1:12" customFormat="1" ht="47.25" x14ac:dyDescent="0.25">
      <c r="A84" s="10" t="s">
        <v>231</v>
      </c>
      <c r="B84" s="24" t="s">
        <v>14</v>
      </c>
      <c r="C84" s="11" t="s">
        <v>232</v>
      </c>
      <c r="D84" s="11" t="s">
        <v>233</v>
      </c>
      <c r="E84" s="12" t="s">
        <v>234</v>
      </c>
      <c r="F84" s="6" t="s">
        <v>30</v>
      </c>
      <c r="G84" s="65">
        <v>3.3538000000000001</v>
      </c>
      <c r="H84" s="63">
        <f t="shared" si="17"/>
        <v>51856.43</v>
      </c>
      <c r="I84" s="64">
        <v>173916.1</v>
      </c>
      <c r="J84" s="44">
        <f t="shared" si="18"/>
        <v>52919.49</v>
      </c>
      <c r="K84" s="43">
        <f t="shared" si="19"/>
        <v>177481.39</v>
      </c>
      <c r="L84" s="100"/>
    </row>
    <row r="85" spans="1:12" customFormat="1" ht="63" x14ac:dyDescent="0.25">
      <c r="A85" s="10" t="s">
        <v>235</v>
      </c>
      <c r="B85" s="24" t="s">
        <v>14</v>
      </c>
      <c r="C85" s="11" t="s">
        <v>236</v>
      </c>
      <c r="D85" s="11" t="s">
        <v>237</v>
      </c>
      <c r="E85" s="12" t="s">
        <v>238</v>
      </c>
      <c r="F85" s="6" t="s">
        <v>30</v>
      </c>
      <c r="G85" s="65">
        <v>-3.3538000000000001</v>
      </c>
      <c r="H85" s="63">
        <f t="shared" si="17"/>
        <v>34390.04</v>
      </c>
      <c r="I85" s="64">
        <v>-115337.33</v>
      </c>
      <c r="J85" s="44">
        <f t="shared" si="18"/>
        <v>35095.040000000001</v>
      </c>
      <c r="K85" s="43">
        <f t="shared" si="19"/>
        <v>-117701.75</v>
      </c>
      <c r="L85" s="100"/>
    </row>
    <row r="86" spans="1:12" customFormat="1" ht="47.25" x14ac:dyDescent="0.25">
      <c r="A86" s="10" t="s">
        <v>239</v>
      </c>
      <c r="B86" s="24" t="s">
        <v>14</v>
      </c>
      <c r="C86" s="11" t="s">
        <v>240</v>
      </c>
      <c r="D86" s="11" t="s">
        <v>241</v>
      </c>
      <c r="E86" s="12" t="s">
        <v>242</v>
      </c>
      <c r="F86" s="6" t="s">
        <v>30</v>
      </c>
      <c r="G86" s="65">
        <v>3.3538000000000001</v>
      </c>
      <c r="H86" s="63">
        <f t="shared" si="17"/>
        <v>32397.86</v>
      </c>
      <c r="I86" s="64">
        <v>108655.93</v>
      </c>
      <c r="J86" s="44">
        <f t="shared" si="18"/>
        <v>33062.019999999997</v>
      </c>
      <c r="K86" s="43">
        <f t="shared" si="19"/>
        <v>110883.4</v>
      </c>
      <c r="L86" s="100"/>
    </row>
    <row r="87" spans="1:12" customFormat="1" ht="15" customHeight="1" x14ac:dyDescent="0.25">
      <c r="A87" s="13"/>
      <c r="B87" s="25"/>
      <c r="C87" s="230" t="s">
        <v>243</v>
      </c>
      <c r="D87" s="241"/>
      <c r="E87" s="231"/>
      <c r="F87" s="67"/>
      <c r="G87" s="67"/>
      <c r="H87" s="68"/>
      <c r="I87" s="68"/>
      <c r="J87" s="67"/>
      <c r="K87" s="67"/>
      <c r="L87" s="100"/>
    </row>
    <row r="88" spans="1:12" customFormat="1" ht="47.25" x14ac:dyDescent="0.25">
      <c r="A88" s="10" t="s">
        <v>244</v>
      </c>
      <c r="B88" s="24" t="s">
        <v>14</v>
      </c>
      <c r="C88" s="11" t="s">
        <v>245</v>
      </c>
      <c r="D88" s="11" t="s">
        <v>246</v>
      </c>
      <c r="E88" s="12" t="s">
        <v>247</v>
      </c>
      <c r="F88" s="6" t="s">
        <v>30</v>
      </c>
      <c r="G88" s="65">
        <v>0.89629999999999999</v>
      </c>
      <c r="H88" s="63">
        <f t="shared" ref="H88:H91" si="20">ROUND(I88/G88,2)</f>
        <v>66102.23</v>
      </c>
      <c r="I88" s="64">
        <v>59247.43</v>
      </c>
      <c r="J88" s="44">
        <f t="shared" ref="J88:J91" si="21">ROUND(H88*M$8*N$8,2)</f>
        <v>67457.33</v>
      </c>
      <c r="K88" s="43">
        <f t="shared" ref="K88:K94" si="22">ROUND(J88*G88,2)</f>
        <v>60462</v>
      </c>
      <c r="L88" s="100"/>
    </row>
    <row r="89" spans="1:12" customFormat="1" ht="31.5" x14ac:dyDescent="0.25">
      <c r="A89" s="10" t="s">
        <v>248</v>
      </c>
      <c r="B89" s="24" t="s">
        <v>14</v>
      </c>
      <c r="C89" s="11" t="s">
        <v>249</v>
      </c>
      <c r="D89" s="11" t="s">
        <v>225</v>
      </c>
      <c r="E89" s="12" t="s">
        <v>226</v>
      </c>
      <c r="F89" s="6" t="s">
        <v>30</v>
      </c>
      <c r="G89" s="65">
        <v>0.89629999999999999</v>
      </c>
      <c r="H89" s="63">
        <f t="shared" si="20"/>
        <v>58622.37</v>
      </c>
      <c r="I89" s="64">
        <v>52543.23</v>
      </c>
      <c r="J89" s="44">
        <f t="shared" si="21"/>
        <v>59824.13</v>
      </c>
      <c r="K89" s="43">
        <f t="shared" si="22"/>
        <v>53620.37</v>
      </c>
      <c r="L89" s="100"/>
    </row>
    <row r="90" spans="1:12" customFormat="1" ht="31.5" x14ac:dyDescent="0.25">
      <c r="A90" s="10" t="s">
        <v>251</v>
      </c>
      <c r="B90" s="24" t="s">
        <v>14</v>
      </c>
      <c r="C90" s="11" t="s">
        <v>250</v>
      </c>
      <c r="D90" s="11" t="s">
        <v>252</v>
      </c>
      <c r="E90" s="12" t="s">
        <v>253</v>
      </c>
      <c r="F90" s="6" t="s">
        <v>30</v>
      </c>
      <c r="G90" s="65">
        <v>0.89629999999999999</v>
      </c>
      <c r="H90" s="63">
        <f t="shared" si="20"/>
        <v>81864.539999999994</v>
      </c>
      <c r="I90" s="64">
        <v>73375.19</v>
      </c>
      <c r="J90" s="44">
        <f t="shared" si="21"/>
        <v>83542.759999999995</v>
      </c>
      <c r="K90" s="43">
        <f t="shared" si="22"/>
        <v>74879.38</v>
      </c>
      <c r="L90" s="100"/>
    </row>
    <row r="91" spans="1:12" customFormat="1" ht="31.5" x14ac:dyDescent="0.25">
      <c r="A91" s="10" t="s">
        <v>254</v>
      </c>
      <c r="B91" s="24" t="s">
        <v>14</v>
      </c>
      <c r="C91" s="11" t="s">
        <v>255</v>
      </c>
      <c r="D91" s="11" t="s">
        <v>256</v>
      </c>
      <c r="E91" s="12" t="s">
        <v>257</v>
      </c>
      <c r="F91" s="6" t="s">
        <v>30</v>
      </c>
      <c r="G91" s="65">
        <v>0.89629999999999999</v>
      </c>
      <c r="H91" s="63">
        <f t="shared" si="20"/>
        <v>25280.14</v>
      </c>
      <c r="I91" s="64">
        <v>22658.59</v>
      </c>
      <c r="J91" s="44">
        <f t="shared" si="21"/>
        <v>25798.38</v>
      </c>
      <c r="K91" s="43">
        <f t="shared" si="22"/>
        <v>23123.09</v>
      </c>
      <c r="L91" s="100"/>
    </row>
    <row r="92" spans="1:12" customFormat="1" ht="15.75" x14ac:dyDescent="0.25">
      <c r="A92" s="8" t="s">
        <v>40</v>
      </c>
      <c r="B92" s="224" t="s">
        <v>258</v>
      </c>
      <c r="C92" s="224"/>
      <c r="D92" s="224"/>
      <c r="E92" s="9" t="s">
        <v>259</v>
      </c>
      <c r="F92" s="34"/>
      <c r="G92" s="59"/>
      <c r="H92" s="60"/>
      <c r="I92" s="60"/>
      <c r="J92" s="61"/>
      <c r="K92" s="61"/>
      <c r="L92" s="100"/>
    </row>
    <row r="93" spans="1:12" customFormat="1" ht="31.5" x14ac:dyDescent="0.25">
      <c r="A93" s="10" t="s">
        <v>260</v>
      </c>
      <c r="B93" s="24" t="s">
        <v>14</v>
      </c>
      <c r="C93" s="11" t="s">
        <v>261</v>
      </c>
      <c r="D93" s="11" t="s">
        <v>262</v>
      </c>
      <c r="E93" s="12" t="s">
        <v>263</v>
      </c>
      <c r="F93" s="6" t="s">
        <v>30</v>
      </c>
      <c r="G93" s="65">
        <v>0.4587</v>
      </c>
      <c r="H93" s="63">
        <f t="shared" ref="H93:H94" si="23">ROUND(I93/G93,2)</f>
        <v>7811.23</v>
      </c>
      <c r="I93" s="64">
        <v>3583.01</v>
      </c>
      <c r="J93" s="44">
        <f t="shared" ref="J93:J102" si="24">ROUND(H93*M$8*N$8,2)</f>
        <v>7971.36</v>
      </c>
      <c r="K93" s="43">
        <f t="shared" si="22"/>
        <v>3656.46</v>
      </c>
      <c r="L93" s="100"/>
    </row>
    <row r="94" spans="1:12" customFormat="1" ht="31.5" x14ac:dyDescent="0.25">
      <c r="A94" s="10" t="s">
        <v>264</v>
      </c>
      <c r="B94" s="24" t="s">
        <v>14</v>
      </c>
      <c r="C94" s="11" t="s">
        <v>265</v>
      </c>
      <c r="D94" s="11" t="s">
        <v>266</v>
      </c>
      <c r="E94" s="12" t="s">
        <v>267</v>
      </c>
      <c r="F94" s="6" t="s">
        <v>30</v>
      </c>
      <c r="G94" s="65">
        <v>0.4587</v>
      </c>
      <c r="H94" s="63">
        <f t="shared" si="23"/>
        <v>3617.79</v>
      </c>
      <c r="I94" s="64">
        <v>1659.48</v>
      </c>
      <c r="J94" s="44">
        <f t="shared" si="24"/>
        <v>3691.95</v>
      </c>
      <c r="K94" s="43">
        <f t="shared" si="22"/>
        <v>1693.5</v>
      </c>
      <c r="L94" s="100"/>
    </row>
    <row r="95" spans="1:12" customFormat="1" ht="15.75" x14ac:dyDescent="0.25">
      <c r="A95" s="8" t="s">
        <v>44</v>
      </c>
      <c r="B95" s="224" t="s">
        <v>268</v>
      </c>
      <c r="C95" s="224"/>
      <c r="D95" s="224"/>
      <c r="E95" s="9" t="s">
        <v>269</v>
      </c>
      <c r="F95" s="34"/>
      <c r="G95" s="59"/>
      <c r="H95" s="60"/>
      <c r="I95" s="60"/>
      <c r="J95" s="61"/>
      <c r="K95" s="61"/>
      <c r="L95" s="100"/>
    </row>
    <row r="96" spans="1:12" customFormat="1" ht="31.5" x14ac:dyDescent="0.25">
      <c r="A96" s="10" t="s">
        <v>270</v>
      </c>
      <c r="B96" s="24" t="s">
        <v>14</v>
      </c>
      <c r="C96" s="11" t="s">
        <v>271</v>
      </c>
      <c r="D96" s="11" t="s">
        <v>272</v>
      </c>
      <c r="E96" s="12" t="s">
        <v>273</v>
      </c>
      <c r="F96" s="6" t="s">
        <v>274</v>
      </c>
      <c r="G96" s="62">
        <v>7.0000000000000007E-2</v>
      </c>
      <c r="H96" s="63">
        <f t="shared" ref="H96:H102" si="25">ROUND(I96/G96,2)</f>
        <v>122461.71</v>
      </c>
      <c r="I96" s="64">
        <v>8572.32</v>
      </c>
      <c r="J96" s="44">
        <f t="shared" si="24"/>
        <v>124972.18</v>
      </c>
      <c r="K96" s="43">
        <f t="shared" ref="K96:K102" si="26">ROUND(J96*G96,2)</f>
        <v>8748.0499999999993</v>
      </c>
      <c r="L96" s="100"/>
    </row>
    <row r="97" spans="1:12" customFormat="1" ht="15.75" x14ac:dyDescent="0.25">
      <c r="A97" s="10"/>
      <c r="B97" s="24"/>
      <c r="C97" s="11"/>
      <c r="D97" s="11"/>
      <c r="E97" s="12"/>
      <c r="F97" s="6"/>
      <c r="G97" s="62"/>
      <c r="H97" s="63"/>
      <c r="I97" s="64"/>
      <c r="J97" s="44"/>
      <c r="K97" s="43"/>
      <c r="L97" s="100"/>
    </row>
    <row r="98" spans="1:12" customFormat="1" ht="31.5" x14ac:dyDescent="0.25">
      <c r="A98" s="10" t="s">
        <v>275</v>
      </c>
      <c r="B98" s="24" t="s">
        <v>14</v>
      </c>
      <c r="C98" s="11" t="s">
        <v>276</v>
      </c>
      <c r="D98" s="11" t="s">
        <v>277</v>
      </c>
      <c r="E98" s="12" t="s">
        <v>278</v>
      </c>
      <c r="F98" s="6" t="s">
        <v>118</v>
      </c>
      <c r="G98" s="66">
        <v>6.5759999999999996</v>
      </c>
      <c r="H98" s="63">
        <f t="shared" si="25"/>
        <v>2304.04</v>
      </c>
      <c r="I98" s="64">
        <v>15151.34</v>
      </c>
      <c r="J98" s="44">
        <f t="shared" si="24"/>
        <v>2351.27</v>
      </c>
      <c r="K98" s="43">
        <f t="shared" si="26"/>
        <v>15461.95</v>
      </c>
      <c r="L98" s="100"/>
    </row>
    <row r="99" spans="1:12" customFormat="1" ht="31.5" x14ac:dyDescent="0.25">
      <c r="A99" s="10" t="s">
        <v>279</v>
      </c>
      <c r="B99" s="24" t="s">
        <v>14</v>
      </c>
      <c r="C99" s="11" t="s">
        <v>280</v>
      </c>
      <c r="D99" s="11" t="s">
        <v>281</v>
      </c>
      <c r="E99" s="12" t="s">
        <v>282</v>
      </c>
      <c r="F99" s="6" t="s">
        <v>151</v>
      </c>
      <c r="G99" s="62">
        <v>25.44</v>
      </c>
      <c r="H99" s="63">
        <f t="shared" si="25"/>
        <v>1083.8800000000001</v>
      </c>
      <c r="I99" s="64">
        <v>27573.91</v>
      </c>
      <c r="J99" s="44">
        <f t="shared" si="24"/>
        <v>1106.0999999999999</v>
      </c>
      <c r="K99" s="43">
        <f t="shared" si="26"/>
        <v>28139.18</v>
      </c>
      <c r="L99" s="100"/>
    </row>
    <row r="100" spans="1:12" customFormat="1" ht="15.75" x14ac:dyDescent="0.25">
      <c r="A100" s="10" t="s">
        <v>283</v>
      </c>
      <c r="B100" s="24" t="s">
        <v>14</v>
      </c>
      <c r="C100" s="11" t="s">
        <v>284</v>
      </c>
      <c r="D100" s="11" t="s">
        <v>285</v>
      </c>
      <c r="E100" s="12" t="s">
        <v>286</v>
      </c>
      <c r="F100" s="6" t="s">
        <v>151</v>
      </c>
      <c r="G100" s="65">
        <v>15.144500000000001</v>
      </c>
      <c r="H100" s="63">
        <f t="shared" si="25"/>
        <v>1357.51</v>
      </c>
      <c r="I100" s="64">
        <v>20558.84</v>
      </c>
      <c r="J100" s="44">
        <f t="shared" si="24"/>
        <v>1385.34</v>
      </c>
      <c r="K100" s="43">
        <f t="shared" si="26"/>
        <v>20980.28</v>
      </c>
      <c r="L100" s="100"/>
    </row>
    <row r="101" spans="1:12" customFormat="1" ht="31.5" x14ac:dyDescent="0.25">
      <c r="A101" s="10" t="s">
        <v>287</v>
      </c>
      <c r="B101" s="24" t="s">
        <v>14</v>
      </c>
      <c r="C101" s="11" t="s">
        <v>288</v>
      </c>
      <c r="D101" s="11" t="s">
        <v>289</v>
      </c>
      <c r="E101" s="12" t="s">
        <v>290</v>
      </c>
      <c r="F101" s="6" t="s">
        <v>151</v>
      </c>
      <c r="G101" s="65">
        <v>0.40229999999999999</v>
      </c>
      <c r="H101" s="63">
        <f t="shared" si="25"/>
        <v>738.9</v>
      </c>
      <c r="I101" s="64">
        <v>297.26</v>
      </c>
      <c r="J101" s="44">
        <f t="shared" si="24"/>
        <v>754.05</v>
      </c>
      <c r="K101" s="43">
        <f t="shared" si="26"/>
        <v>303.35000000000002</v>
      </c>
      <c r="L101" s="100"/>
    </row>
    <row r="102" spans="1:12" customFormat="1" ht="94.5" x14ac:dyDescent="0.25">
      <c r="A102" s="10" t="s">
        <v>291</v>
      </c>
      <c r="B102" s="24" t="s">
        <v>14</v>
      </c>
      <c r="C102" s="11" t="s">
        <v>292</v>
      </c>
      <c r="D102" s="11" t="s">
        <v>293</v>
      </c>
      <c r="E102" s="12" t="s">
        <v>294</v>
      </c>
      <c r="F102" s="6" t="s">
        <v>151</v>
      </c>
      <c r="G102" s="65">
        <v>0.40229999999999999</v>
      </c>
      <c r="H102" s="63">
        <f t="shared" si="25"/>
        <v>628.86</v>
      </c>
      <c r="I102" s="64">
        <v>252.99</v>
      </c>
      <c r="J102" s="44">
        <f t="shared" si="24"/>
        <v>641.75</v>
      </c>
      <c r="K102" s="43">
        <f t="shared" si="26"/>
        <v>258.18</v>
      </c>
      <c r="L102" s="100"/>
    </row>
    <row r="103" spans="1:12" s="22" customFormat="1" ht="39" customHeight="1" x14ac:dyDescent="0.3">
      <c r="A103" s="238" t="s">
        <v>879</v>
      </c>
      <c r="B103" s="239"/>
      <c r="C103" s="239"/>
      <c r="D103" s="239"/>
      <c r="E103" s="240"/>
      <c r="F103" s="55"/>
      <c r="G103" s="55"/>
      <c r="H103" s="55"/>
      <c r="I103" s="57">
        <f>SUM(I107:I141)</f>
        <v>626564.39999999991</v>
      </c>
      <c r="J103" s="58"/>
      <c r="K103" s="58">
        <f>SUM(K107:K141)</f>
        <v>639408.97</v>
      </c>
      <c r="L103" s="112"/>
    </row>
    <row r="104" spans="1:12" s="22" customFormat="1" ht="18.75" x14ac:dyDescent="0.3">
      <c r="A104" s="247" t="s">
        <v>873</v>
      </c>
      <c r="B104" s="248"/>
      <c r="C104" s="248"/>
      <c r="D104" s="248"/>
      <c r="E104" s="249"/>
      <c r="F104" s="71"/>
      <c r="G104" s="71"/>
      <c r="H104" s="71"/>
      <c r="I104" s="107">
        <f>I122+I130+I132+I134+I139+I141</f>
        <v>289280.23</v>
      </c>
      <c r="J104" s="72"/>
      <c r="K104" s="72">
        <f>K122+K130+K132+K134+K139+K141</f>
        <v>295210.46999999997</v>
      </c>
      <c r="L104" s="116"/>
    </row>
    <row r="105" spans="1:12" customFormat="1" ht="15.75" x14ac:dyDescent="0.25">
      <c r="A105" s="8" t="s">
        <v>48</v>
      </c>
      <c r="B105" s="225" t="s">
        <v>295</v>
      </c>
      <c r="C105" s="226"/>
      <c r="D105" s="227"/>
      <c r="E105" s="9" t="s">
        <v>296</v>
      </c>
      <c r="F105" s="34"/>
      <c r="G105" s="59"/>
      <c r="H105" s="60"/>
      <c r="I105" s="60"/>
      <c r="J105" s="61"/>
      <c r="K105" s="61"/>
      <c r="L105" s="100"/>
    </row>
    <row r="106" spans="1:12" customFormat="1" ht="15" customHeight="1" x14ac:dyDescent="0.25">
      <c r="A106" s="13"/>
      <c r="B106" s="25"/>
      <c r="C106" s="223" t="s">
        <v>297</v>
      </c>
      <c r="D106" s="223"/>
      <c r="E106" s="223"/>
      <c r="F106" s="67"/>
      <c r="G106" s="67"/>
      <c r="H106" s="67"/>
      <c r="I106" s="68"/>
      <c r="J106" s="67"/>
      <c r="K106" s="67"/>
      <c r="L106" s="100"/>
    </row>
    <row r="107" spans="1:12" customFormat="1" ht="47.25" x14ac:dyDescent="0.25">
      <c r="A107" s="10" t="s">
        <v>298</v>
      </c>
      <c r="B107" s="24" t="s">
        <v>299</v>
      </c>
      <c r="C107" s="11" t="s">
        <v>10</v>
      </c>
      <c r="D107" s="11" t="s">
        <v>300</v>
      </c>
      <c r="E107" s="12" t="s">
        <v>301</v>
      </c>
      <c r="F107" s="6" t="s">
        <v>56</v>
      </c>
      <c r="G107" s="66">
        <v>0.25800000000000001</v>
      </c>
      <c r="H107" s="63">
        <f t="shared" ref="H107:H114" si="27">ROUND(I107/G107,2)</f>
        <v>33335.5</v>
      </c>
      <c r="I107" s="64">
        <v>8600.56</v>
      </c>
      <c r="J107" s="44">
        <f t="shared" ref="J107:J114" si="28">ROUND(H107*M$8*N$8,2)</f>
        <v>34018.879999999997</v>
      </c>
      <c r="K107" s="43">
        <f t="shared" ref="K107:K114" si="29">ROUND(J107*G107,2)</f>
        <v>8776.8700000000008</v>
      </c>
      <c r="L107" s="100"/>
    </row>
    <row r="108" spans="1:12" s="17" customFormat="1" ht="31.5" x14ac:dyDescent="0.25">
      <c r="A108" s="10" t="s">
        <v>302</v>
      </c>
      <c r="B108" s="24" t="s">
        <v>299</v>
      </c>
      <c r="C108" s="11" t="s">
        <v>19</v>
      </c>
      <c r="D108" s="11" t="s">
        <v>303</v>
      </c>
      <c r="E108" s="12" t="s">
        <v>875</v>
      </c>
      <c r="F108" s="6" t="s">
        <v>66</v>
      </c>
      <c r="G108" s="69">
        <v>14</v>
      </c>
      <c r="H108" s="63">
        <f t="shared" si="27"/>
        <v>276.67</v>
      </c>
      <c r="I108" s="64">
        <v>3873.38</v>
      </c>
      <c r="J108" s="44">
        <f t="shared" si="28"/>
        <v>282.33999999999997</v>
      </c>
      <c r="K108" s="43">
        <f t="shared" si="29"/>
        <v>3952.76</v>
      </c>
      <c r="L108" s="101"/>
    </row>
    <row r="109" spans="1:12" s="17" customFormat="1" ht="47.25" x14ac:dyDescent="0.25">
      <c r="A109" s="10" t="s">
        <v>304</v>
      </c>
      <c r="B109" s="24" t="s">
        <v>299</v>
      </c>
      <c r="C109" s="11" t="s">
        <v>23</v>
      </c>
      <c r="D109" s="11" t="s">
        <v>305</v>
      </c>
      <c r="E109" s="12" t="s">
        <v>306</v>
      </c>
      <c r="F109" s="6" t="s">
        <v>56</v>
      </c>
      <c r="G109" s="66">
        <v>0.13100000000000001</v>
      </c>
      <c r="H109" s="63">
        <f t="shared" si="27"/>
        <v>40982.21</v>
      </c>
      <c r="I109" s="64">
        <v>5368.67</v>
      </c>
      <c r="J109" s="44">
        <f t="shared" si="28"/>
        <v>41822.35</v>
      </c>
      <c r="K109" s="43">
        <f t="shared" si="29"/>
        <v>5478.73</v>
      </c>
      <c r="L109" s="101"/>
    </row>
    <row r="110" spans="1:12" s="17" customFormat="1" ht="47.25" x14ac:dyDescent="0.25">
      <c r="A110" s="10" t="s">
        <v>307</v>
      </c>
      <c r="B110" s="24" t="s">
        <v>299</v>
      </c>
      <c r="C110" s="11" t="s">
        <v>27</v>
      </c>
      <c r="D110" s="11" t="s">
        <v>308</v>
      </c>
      <c r="E110" s="12" t="s">
        <v>309</v>
      </c>
      <c r="F110" s="6" t="s">
        <v>56</v>
      </c>
      <c r="G110" s="66">
        <v>0.24299999999999999</v>
      </c>
      <c r="H110" s="63">
        <f t="shared" si="27"/>
        <v>70825.23</v>
      </c>
      <c r="I110" s="64">
        <v>17210.53</v>
      </c>
      <c r="J110" s="44">
        <f t="shared" si="28"/>
        <v>72277.149999999994</v>
      </c>
      <c r="K110" s="43">
        <f t="shared" si="29"/>
        <v>17563.349999999999</v>
      </c>
      <c r="L110" s="101"/>
    </row>
    <row r="111" spans="1:12" s="17" customFormat="1" ht="31.5" x14ac:dyDescent="0.25">
      <c r="A111" s="10" t="s">
        <v>310</v>
      </c>
      <c r="B111" s="24" t="s">
        <v>299</v>
      </c>
      <c r="C111" s="11" t="s">
        <v>32</v>
      </c>
      <c r="D111" s="11" t="s">
        <v>311</v>
      </c>
      <c r="E111" s="12" t="s">
        <v>876</v>
      </c>
      <c r="F111" s="6" t="s">
        <v>66</v>
      </c>
      <c r="G111" s="69">
        <v>4</v>
      </c>
      <c r="H111" s="63">
        <f t="shared" si="27"/>
        <v>700</v>
      </c>
      <c r="I111" s="64">
        <v>2800</v>
      </c>
      <c r="J111" s="44">
        <f t="shared" si="28"/>
        <v>714.35</v>
      </c>
      <c r="K111" s="43">
        <f t="shared" si="29"/>
        <v>2857.4</v>
      </c>
      <c r="L111" s="101"/>
    </row>
    <row r="112" spans="1:12" customFormat="1" ht="63" x14ac:dyDescent="0.25">
      <c r="A112" s="10" t="s">
        <v>312</v>
      </c>
      <c r="B112" s="24" t="s">
        <v>299</v>
      </c>
      <c r="C112" s="11" t="s">
        <v>36</v>
      </c>
      <c r="D112" s="11" t="s">
        <v>313</v>
      </c>
      <c r="E112" s="12" t="s">
        <v>314</v>
      </c>
      <c r="F112" s="6" t="s">
        <v>315</v>
      </c>
      <c r="G112" s="73">
        <v>0.7</v>
      </c>
      <c r="H112" s="63">
        <f t="shared" si="27"/>
        <v>2316.06</v>
      </c>
      <c r="I112" s="64">
        <v>1621.24</v>
      </c>
      <c r="J112" s="44">
        <f t="shared" si="28"/>
        <v>2363.54</v>
      </c>
      <c r="K112" s="43">
        <f t="shared" si="29"/>
        <v>1654.48</v>
      </c>
      <c r="L112" s="100"/>
    </row>
    <row r="113" spans="1:12" customFormat="1" ht="63" x14ac:dyDescent="0.25">
      <c r="A113" s="10" t="s">
        <v>316</v>
      </c>
      <c r="B113" s="24" t="s">
        <v>299</v>
      </c>
      <c r="C113" s="11" t="s">
        <v>40</v>
      </c>
      <c r="D113" s="11" t="s">
        <v>317</v>
      </c>
      <c r="E113" s="12" t="s">
        <v>318</v>
      </c>
      <c r="F113" s="6" t="s">
        <v>315</v>
      </c>
      <c r="G113" s="62">
        <v>0.22</v>
      </c>
      <c r="H113" s="63">
        <f t="shared" si="27"/>
        <v>3424.95</v>
      </c>
      <c r="I113" s="64">
        <v>753.49</v>
      </c>
      <c r="J113" s="44">
        <f t="shared" si="28"/>
        <v>3495.16</v>
      </c>
      <c r="K113" s="43">
        <f t="shared" si="29"/>
        <v>768.94</v>
      </c>
      <c r="L113" s="100"/>
    </row>
    <row r="114" spans="1:12" customFormat="1" ht="63" x14ac:dyDescent="0.25">
      <c r="A114" s="10" t="s">
        <v>319</v>
      </c>
      <c r="B114" s="24" t="s">
        <v>299</v>
      </c>
      <c r="C114" s="11" t="s">
        <v>44</v>
      </c>
      <c r="D114" s="11" t="s">
        <v>320</v>
      </c>
      <c r="E114" s="12" t="s">
        <v>321</v>
      </c>
      <c r="F114" s="6" t="s">
        <v>315</v>
      </c>
      <c r="G114" s="62">
        <v>0.12</v>
      </c>
      <c r="H114" s="63">
        <f t="shared" si="27"/>
        <v>4186.25</v>
      </c>
      <c r="I114" s="64">
        <v>502.35</v>
      </c>
      <c r="J114" s="44">
        <f t="shared" si="28"/>
        <v>4272.07</v>
      </c>
      <c r="K114" s="43">
        <f t="shared" si="29"/>
        <v>512.65</v>
      </c>
      <c r="L114" s="100"/>
    </row>
    <row r="115" spans="1:12" customFormat="1" ht="31.5" x14ac:dyDescent="0.25">
      <c r="A115" s="13"/>
      <c r="B115" s="25"/>
      <c r="C115" s="18" t="s">
        <v>322</v>
      </c>
      <c r="D115" s="18"/>
      <c r="E115" s="18"/>
      <c r="F115" s="74"/>
      <c r="G115" s="74"/>
      <c r="H115" s="74"/>
      <c r="I115" s="108"/>
      <c r="J115" s="74"/>
      <c r="K115" s="74"/>
      <c r="L115" s="100"/>
    </row>
    <row r="116" spans="1:12" customFormat="1" ht="31.5" x14ac:dyDescent="0.25">
      <c r="A116" s="10" t="s">
        <v>323</v>
      </c>
      <c r="B116" s="24" t="s">
        <v>299</v>
      </c>
      <c r="C116" s="11" t="s">
        <v>48</v>
      </c>
      <c r="D116" s="11" t="s">
        <v>324</v>
      </c>
      <c r="E116" s="12" t="s">
        <v>325</v>
      </c>
      <c r="F116" s="6" t="s">
        <v>71</v>
      </c>
      <c r="G116" s="73">
        <v>1.2</v>
      </c>
      <c r="H116" s="63">
        <f t="shared" ref="H116" si="30">ROUND(I116/G116,2)</f>
        <v>267.24</v>
      </c>
      <c r="I116" s="64">
        <v>320.69</v>
      </c>
      <c r="J116" s="44">
        <f t="shared" ref="J116" si="31">ROUND(H116*M$8*N$8,2)</f>
        <v>272.72000000000003</v>
      </c>
      <c r="K116" s="43">
        <f t="shared" ref="K116" si="32">ROUND(J116*G116,2)</f>
        <v>327.26</v>
      </c>
      <c r="L116" s="100"/>
    </row>
    <row r="117" spans="1:12" customFormat="1" ht="15.75" x14ac:dyDescent="0.25">
      <c r="A117" s="8" t="s">
        <v>53</v>
      </c>
      <c r="B117" s="224" t="s">
        <v>326</v>
      </c>
      <c r="C117" s="224"/>
      <c r="D117" s="224"/>
      <c r="E117" s="9" t="s">
        <v>327</v>
      </c>
      <c r="F117" s="34"/>
      <c r="G117" s="59"/>
      <c r="H117" s="60"/>
      <c r="I117" s="60"/>
      <c r="J117" s="61"/>
      <c r="K117" s="61"/>
      <c r="L117" s="100"/>
    </row>
    <row r="118" spans="1:12" customFormat="1" ht="47.25" x14ac:dyDescent="0.25">
      <c r="A118" s="10" t="s">
        <v>328</v>
      </c>
      <c r="B118" s="24" t="s">
        <v>299</v>
      </c>
      <c r="C118" s="11" t="s">
        <v>53</v>
      </c>
      <c r="D118" s="11" t="s">
        <v>329</v>
      </c>
      <c r="E118" s="12" t="s">
        <v>330</v>
      </c>
      <c r="F118" s="6" t="s">
        <v>331</v>
      </c>
      <c r="G118" s="62">
        <v>6.32</v>
      </c>
      <c r="H118" s="63">
        <f t="shared" ref="H118" si="33">ROUND(I118/G118,2)</f>
        <v>4659.24</v>
      </c>
      <c r="I118" s="64">
        <v>29446.37</v>
      </c>
      <c r="J118" s="44">
        <f t="shared" ref="J118" si="34">ROUND(H118*M$8*N$8,2)</f>
        <v>4754.75</v>
      </c>
      <c r="K118" s="43">
        <f t="shared" ref="K118" si="35">ROUND(J118*G118,2)</f>
        <v>30050.02</v>
      </c>
      <c r="L118" s="100"/>
    </row>
    <row r="119" spans="1:12" customFormat="1" ht="15" customHeight="1" x14ac:dyDescent="0.25">
      <c r="A119" s="13"/>
      <c r="B119" s="25"/>
      <c r="C119" s="223" t="s">
        <v>332</v>
      </c>
      <c r="D119" s="223"/>
      <c r="E119" s="223"/>
      <c r="F119" s="67"/>
      <c r="G119" s="67"/>
      <c r="H119" s="67"/>
      <c r="I119" s="68"/>
      <c r="J119" s="67"/>
      <c r="K119" s="67"/>
      <c r="L119" s="100"/>
    </row>
    <row r="120" spans="1:12" customFormat="1" ht="31.5" x14ac:dyDescent="0.25">
      <c r="A120" s="10" t="s">
        <v>333</v>
      </c>
      <c r="B120" s="24" t="s">
        <v>299</v>
      </c>
      <c r="C120" s="11" t="s">
        <v>59</v>
      </c>
      <c r="D120" s="11" t="s">
        <v>334</v>
      </c>
      <c r="E120" s="12" t="s">
        <v>335</v>
      </c>
      <c r="F120" s="6" t="s">
        <v>274</v>
      </c>
      <c r="G120" s="62">
        <v>0.14000000000000001</v>
      </c>
      <c r="H120" s="63">
        <f t="shared" ref="H120:H123" si="36">ROUND(I120/G120,2)</f>
        <v>242981.64</v>
      </c>
      <c r="I120" s="64">
        <v>34017.43</v>
      </c>
      <c r="J120" s="44">
        <f t="shared" ref="J120:J127" si="37">ROUND(H120*M$8*N$8,2)</f>
        <v>247962.76</v>
      </c>
      <c r="K120" s="43">
        <f t="shared" ref="K120:K127" si="38">ROUND(J120*G120,2)</f>
        <v>34714.79</v>
      </c>
      <c r="L120" s="100"/>
    </row>
    <row r="121" spans="1:12" customFormat="1" ht="15.75" x14ac:dyDescent="0.25">
      <c r="A121" s="10" t="s">
        <v>336</v>
      </c>
      <c r="B121" s="24" t="s">
        <v>299</v>
      </c>
      <c r="C121" s="11" t="s">
        <v>63</v>
      </c>
      <c r="D121" s="11" t="s">
        <v>337</v>
      </c>
      <c r="E121" s="12" t="s">
        <v>338</v>
      </c>
      <c r="F121" s="6" t="s">
        <v>66</v>
      </c>
      <c r="G121" s="69">
        <v>7</v>
      </c>
      <c r="H121" s="63">
        <f t="shared" si="36"/>
        <v>2384.73</v>
      </c>
      <c r="I121" s="64">
        <v>16693.099999999999</v>
      </c>
      <c r="J121" s="44">
        <f t="shared" si="37"/>
        <v>2433.62</v>
      </c>
      <c r="K121" s="43">
        <f t="shared" si="38"/>
        <v>17035.34</v>
      </c>
      <c r="L121" s="100"/>
    </row>
    <row r="122" spans="1:12" customFormat="1" ht="31.5" x14ac:dyDescent="0.25">
      <c r="A122" s="19" t="s">
        <v>339</v>
      </c>
      <c r="B122" s="26" t="s">
        <v>299</v>
      </c>
      <c r="C122" s="20" t="s">
        <v>68</v>
      </c>
      <c r="D122" s="20" t="s">
        <v>340</v>
      </c>
      <c r="E122" s="21" t="s">
        <v>867</v>
      </c>
      <c r="F122" s="75" t="s">
        <v>66</v>
      </c>
      <c r="G122" s="76">
        <v>7</v>
      </c>
      <c r="H122" s="77">
        <f t="shared" si="36"/>
        <v>662.02</v>
      </c>
      <c r="I122" s="78">
        <v>4634.1400000000003</v>
      </c>
      <c r="J122" s="79">
        <f t="shared" si="37"/>
        <v>675.59</v>
      </c>
      <c r="K122" s="80">
        <f t="shared" si="38"/>
        <v>4729.13</v>
      </c>
      <c r="L122" s="100"/>
    </row>
    <row r="123" spans="1:12" s="17" customFormat="1" ht="31.5" x14ac:dyDescent="0.25">
      <c r="A123" s="10" t="s">
        <v>341</v>
      </c>
      <c r="B123" s="24" t="s">
        <v>299</v>
      </c>
      <c r="C123" s="11" t="s">
        <v>73</v>
      </c>
      <c r="D123" s="11" t="s">
        <v>342</v>
      </c>
      <c r="E123" s="12" t="s">
        <v>877</v>
      </c>
      <c r="F123" s="6" t="s">
        <v>66</v>
      </c>
      <c r="G123" s="69">
        <v>2</v>
      </c>
      <c r="H123" s="63">
        <f t="shared" si="36"/>
        <v>1609.17</v>
      </c>
      <c r="I123" s="64">
        <v>3218.34</v>
      </c>
      <c r="J123" s="44">
        <f t="shared" si="37"/>
        <v>1642.16</v>
      </c>
      <c r="K123" s="43">
        <f t="shared" si="38"/>
        <v>3284.32</v>
      </c>
      <c r="L123" s="101"/>
    </row>
    <row r="124" spans="1:12" customFormat="1" ht="15" customHeight="1" x14ac:dyDescent="0.25">
      <c r="A124" s="13"/>
      <c r="B124" s="25"/>
      <c r="C124" s="223" t="s">
        <v>343</v>
      </c>
      <c r="D124" s="223"/>
      <c r="E124" s="223"/>
      <c r="F124" s="67"/>
      <c r="G124" s="67"/>
      <c r="H124" s="67"/>
      <c r="I124" s="68"/>
      <c r="J124" s="67"/>
      <c r="K124" s="67"/>
      <c r="L124" s="100"/>
    </row>
    <row r="125" spans="1:12" customFormat="1" ht="31.5" x14ac:dyDescent="0.25">
      <c r="A125" s="10" t="s">
        <v>344</v>
      </c>
      <c r="B125" s="24" t="s">
        <v>299</v>
      </c>
      <c r="C125" s="11" t="s">
        <v>79</v>
      </c>
      <c r="D125" s="11" t="s">
        <v>345</v>
      </c>
      <c r="E125" s="12" t="s">
        <v>346</v>
      </c>
      <c r="F125" s="6" t="s">
        <v>274</v>
      </c>
      <c r="G125" s="62">
        <v>0.03</v>
      </c>
      <c r="H125" s="63">
        <f t="shared" ref="H125:H127" si="39">ROUND(I125/G125,2)</f>
        <v>951287</v>
      </c>
      <c r="I125" s="64">
        <v>28538.61</v>
      </c>
      <c r="J125" s="44">
        <f t="shared" si="37"/>
        <v>970788.38</v>
      </c>
      <c r="K125" s="43">
        <f t="shared" si="38"/>
        <v>29123.65</v>
      </c>
      <c r="L125" s="100"/>
    </row>
    <row r="126" spans="1:12" customFormat="1" ht="31.5" x14ac:dyDescent="0.25">
      <c r="A126" s="10" t="s">
        <v>347</v>
      </c>
      <c r="B126" s="24" t="s">
        <v>299</v>
      </c>
      <c r="C126" s="11" t="s">
        <v>83</v>
      </c>
      <c r="D126" s="11" t="s">
        <v>348</v>
      </c>
      <c r="E126" s="12" t="s">
        <v>349</v>
      </c>
      <c r="F126" s="6" t="s">
        <v>274</v>
      </c>
      <c r="G126" s="62">
        <v>0.04</v>
      </c>
      <c r="H126" s="63">
        <f t="shared" si="39"/>
        <v>458773.5</v>
      </c>
      <c r="I126" s="64">
        <v>18350.939999999999</v>
      </c>
      <c r="J126" s="44">
        <f t="shared" si="37"/>
        <v>468178.36</v>
      </c>
      <c r="K126" s="43">
        <f t="shared" si="38"/>
        <v>18727.13</v>
      </c>
      <c r="L126" s="100"/>
    </row>
    <row r="127" spans="1:12" s="17" customFormat="1" ht="31.5" x14ac:dyDescent="0.25">
      <c r="A127" s="10" t="s">
        <v>350</v>
      </c>
      <c r="B127" s="24" t="s">
        <v>299</v>
      </c>
      <c r="C127" s="11" t="s">
        <v>87</v>
      </c>
      <c r="D127" s="11" t="s">
        <v>351</v>
      </c>
      <c r="E127" s="12" t="s">
        <v>878</v>
      </c>
      <c r="F127" s="6" t="s">
        <v>66</v>
      </c>
      <c r="G127" s="69">
        <v>3</v>
      </c>
      <c r="H127" s="63">
        <f t="shared" si="39"/>
        <v>15255</v>
      </c>
      <c r="I127" s="64">
        <v>45765</v>
      </c>
      <c r="J127" s="44">
        <f t="shared" si="37"/>
        <v>15567.73</v>
      </c>
      <c r="K127" s="43">
        <f t="shared" si="38"/>
        <v>46703.19</v>
      </c>
      <c r="L127" s="101"/>
    </row>
    <row r="128" spans="1:12" customFormat="1" ht="15" customHeight="1" x14ac:dyDescent="0.25">
      <c r="A128" s="13"/>
      <c r="B128" s="25"/>
      <c r="C128" s="223" t="s">
        <v>352</v>
      </c>
      <c r="D128" s="223"/>
      <c r="E128" s="223"/>
      <c r="F128" s="67"/>
      <c r="G128" s="67"/>
      <c r="H128" s="67"/>
      <c r="I128" s="68"/>
      <c r="J128" s="67"/>
      <c r="K128" s="67"/>
      <c r="L128" s="100"/>
    </row>
    <row r="129" spans="1:12" customFormat="1" ht="31.5" x14ac:dyDescent="0.25">
      <c r="A129" s="10" t="s">
        <v>353</v>
      </c>
      <c r="B129" s="24" t="s">
        <v>299</v>
      </c>
      <c r="C129" s="11" t="s">
        <v>91</v>
      </c>
      <c r="D129" s="11" t="s">
        <v>354</v>
      </c>
      <c r="E129" s="12" t="s">
        <v>355</v>
      </c>
      <c r="F129" s="6" t="s">
        <v>66</v>
      </c>
      <c r="G129" s="69">
        <v>1</v>
      </c>
      <c r="H129" s="63">
        <f t="shared" ref="H129:H136" si="40">ROUND(I129/G129,2)</f>
        <v>20078.21</v>
      </c>
      <c r="I129" s="64">
        <v>20078.21</v>
      </c>
      <c r="J129" s="44">
        <f t="shared" ref="J129:J136" si="41">ROUND(H129*M$8*N$8,2)</f>
        <v>20489.810000000001</v>
      </c>
      <c r="K129" s="43">
        <f t="shared" ref="K129:K136" si="42">ROUND(J129*G129,2)</f>
        <v>20489.810000000001</v>
      </c>
      <c r="L129" s="100"/>
    </row>
    <row r="130" spans="1:12" customFormat="1" ht="15.75" x14ac:dyDescent="0.25">
      <c r="A130" s="19" t="s">
        <v>356</v>
      </c>
      <c r="B130" s="26" t="s">
        <v>299</v>
      </c>
      <c r="C130" s="20" t="s">
        <v>97</v>
      </c>
      <c r="D130" s="20" t="s">
        <v>357</v>
      </c>
      <c r="E130" s="21" t="s">
        <v>868</v>
      </c>
      <c r="F130" s="75" t="s">
        <v>66</v>
      </c>
      <c r="G130" s="76">
        <v>1</v>
      </c>
      <c r="H130" s="77">
        <f t="shared" si="40"/>
        <v>51654.17</v>
      </c>
      <c r="I130" s="78">
        <v>51654.17</v>
      </c>
      <c r="J130" s="79">
        <f t="shared" si="41"/>
        <v>52713.08</v>
      </c>
      <c r="K130" s="80">
        <f t="shared" si="42"/>
        <v>52713.08</v>
      </c>
      <c r="L130" s="100"/>
    </row>
    <row r="131" spans="1:12" customFormat="1" ht="31.5" x14ac:dyDescent="0.25">
      <c r="A131" s="10" t="s">
        <v>358</v>
      </c>
      <c r="B131" s="24" t="s">
        <v>299</v>
      </c>
      <c r="C131" s="11" t="s">
        <v>101</v>
      </c>
      <c r="D131" s="11" t="s">
        <v>359</v>
      </c>
      <c r="E131" s="12" t="s">
        <v>360</v>
      </c>
      <c r="F131" s="6" t="s">
        <v>66</v>
      </c>
      <c r="G131" s="69">
        <v>1</v>
      </c>
      <c r="H131" s="63">
        <f t="shared" si="40"/>
        <v>17863.29</v>
      </c>
      <c r="I131" s="64">
        <v>17863.29</v>
      </c>
      <c r="J131" s="44">
        <f t="shared" si="41"/>
        <v>18229.490000000002</v>
      </c>
      <c r="K131" s="43">
        <f t="shared" si="42"/>
        <v>18229.490000000002</v>
      </c>
      <c r="L131" s="100"/>
    </row>
    <row r="132" spans="1:12" customFormat="1" ht="31.5" x14ac:dyDescent="0.25">
      <c r="A132" s="19" t="s">
        <v>361</v>
      </c>
      <c r="B132" s="26" t="s">
        <v>299</v>
      </c>
      <c r="C132" s="20" t="s">
        <v>105</v>
      </c>
      <c r="D132" s="20" t="s">
        <v>362</v>
      </c>
      <c r="E132" s="21" t="s">
        <v>869</v>
      </c>
      <c r="F132" s="75" t="s">
        <v>66</v>
      </c>
      <c r="G132" s="76">
        <v>1</v>
      </c>
      <c r="H132" s="77">
        <f t="shared" si="40"/>
        <v>10355.290000000001</v>
      </c>
      <c r="I132" s="78">
        <v>10355.290000000001</v>
      </c>
      <c r="J132" s="79">
        <f t="shared" si="41"/>
        <v>10567.57</v>
      </c>
      <c r="K132" s="80">
        <f t="shared" si="42"/>
        <v>10567.57</v>
      </c>
      <c r="L132" s="100"/>
    </row>
    <row r="133" spans="1:12" customFormat="1" ht="31.5" x14ac:dyDescent="0.25">
      <c r="A133" s="10" t="s">
        <v>363</v>
      </c>
      <c r="B133" s="24" t="s">
        <v>299</v>
      </c>
      <c r="C133" s="11" t="s">
        <v>109</v>
      </c>
      <c r="D133" s="11" t="s">
        <v>364</v>
      </c>
      <c r="E133" s="12" t="s">
        <v>365</v>
      </c>
      <c r="F133" s="6" t="s">
        <v>66</v>
      </c>
      <c r="G133" s="69">
        <v>1</v>
      </c>
      <c r="H133" s="63">
        <f t="shared" si="40"/>
        <v>20626.02</v>
      </c>
      <c r="I133" s="64">
        <v>20626.02</v>
      </c>
      <c r="J133" s="44">
        <f t="shared" si="41"/>
        <v>21048.85</v>
      </c>
      <c r="K133" s="43">
        <f t="shared" si="42"/>
        <v>21048.85</v>
      </c>
      <c r="L133" s="100"/>
    </row>
    <row r="134" spans="1:12" customFormat="1" ht="31.5" x14ac:dyDescent="0.25">
      <c r="A134" s="19" t="s">
        <v>366</v>
      </c>
      <c r="B134" s="26" t="s">
        <v>299</v>
      </c>
      <c r="C134" s="20" t="s">
        <v>115</v>
      </c>
      <c r="D134" s="20" t="s">
        <v>367</v>
      </c>
      <c r="E134" s="21" t="s">
        <v>870</v>
      </c>
      <c r="F134" s="75" t="s">
        <v>66</v>
      </c>
      <c r="G134" s="76">
        <v>1</v>
      </c>
      <c r="H134" s="77">
        <f t="shared" si="40"/>
        <v>18511.169999999998</v>
      </c>
      <c r="I134" s="78">
        <v>18511.169999999998</v>
      </c>
      <c r="J134" s="79">
        <f t="shared" si="41"/>
        <v>18890.650000000001</v>
      </c>
      <c r="K134" s="80">
        <f t="shared" si="42"/>
        <v>18890.650000000001</v>
      </c>
      <c r="L134" s="100"/>
    </row>
    <row r="135" spans="1:12" customFormat="1" ht="47.25" x14ac:dyDescent="0.25">
      <c r="A135" s="10" t="s">
        <v>368</v>
      </c>
      <c r="B135" s="24" t="s">
        <v>299</v>
      </c>
      <c r="C135" s="11" t="s">
        <v>120</v>
      </c>
      <c r="D135" s="11" t="s">
        <v>369</v>
      </c>
      <c r="E135" s="12" t="s">
        <v>370</v>
      </c>
      <c r="F135" s="6" t="s">
        <v>66</v>
      </c>
      <c r="G135" s="69">
        <v>3</v>
      </c>
      <c r="H135" s="63">
        <f t="shared" si="40"/>
        <v>2185.9299999999998</v>
      </c>
      <c r="I135" s="64">
        <v>6557.8</v>
      </c>
      <c r="J135" s="44">
        <f t="shared" si="41"/>
        <v>2230.7399999999998</v>
      </c>
      <c r="K135" s="43">
        <f t="shared" si="42"/>
        <v>6692.22</v>
      </c>
      <c r="L135" s="100"/>
    </row>
    <row r="136" spans="1:12" s="17" customFormat="1" ht="15.75" x14ac:dyDescent="0.25">
      <c r="A136" s="10" t="s">
        <v>371</v>
      </c>
      <c r="B136" s="24" t="s">
        <v>299</v>
      </c>
      <c r="C136" s="11" t="s">
        <v>124</v>
      </c>
      <c r="D136" s="11" t="s">
        <v>372</v>
      </c>
      <c r="E136" s="12" t="s">
        <v>874</v>
      </c>
      <c r="F136" s="6" t="s">
        <v>66</v>
      </c>
      <c r="G136" s="69">
        <v>3</v>
      </c>
      <c r="H136" s="63">
        <f t="shared" si="40"/>
        <v>2153.33</v>
      </c>
      <c r="I136" s="64">
        <v>6459.99</v>
      </c>
      <c r="J136" s="44">
        <f t="shared" si="41"/>
        <v>2197.4699999999998</v>
      </c>
      <c r="K136" s="43">
        <f t="shared" si="42"/>
        <v>6592.41</v>
      </c>
      <c r="L136" s="101"/>
    </row>
    <row r="137" spans="1:12" customFormat="1" ht="15" customHeight="1" x14ac:dyDescent="0.25">
      <c r="A137" s="13"/>
      <c r="B137" s="25"/>
      <c r="C137" s="223" t="s">
        <v>373</v>
      </c>
      <c r="D137" s="223"/>
      <c r="E137" s="223"/>
      <c r="F137" s="67"/>
      <c r="G137" s="67"/>
      <c r="H137" s="67"/>
      <c r="I137" s="68"/>
      <c r="J137" s="67"/>
      <c r="K137" s="67"/>
      <c r="L137" s="100"/>
    </row>
    <row r="138" spans="1:12" customFormat="1" ht="31.5" x14ac:dyDescent="0.25">
      <c r="A138" s="10" t="s">
        <v>374</v>
      </c>
      <c r="B138" s="24" t="s">
        <v>299</v>
      </c>
      <c r="C138" s="11" t="s">
        <v>129</v>
      </c>
      <c r="D138" s="11" t="s">
        <v>375</v>
      </c>
      <c r="E138" s="12" t="s">
        <v>376</v>
      </c>
      <c r="F138" s="6" t="s">
        <v>377</v>
      </c>
      <c r="G138" s="69">
        <v>2</v>
      </c>
      <c r="H138" s="63">
        <f t="shared" ref="H138:H141" si="43">ROUND(I138/G138,2)</f>
        <v>8649.6200000000008</v>
      </c>
      <c r="I138" s="64">
        <v>17299.23</v>
      </c>
      <c r="J138" s="44">
        <f t="shared" ref="J138:J141" si="44">ROUND(H138*M$8*N$8,2)</f>
        <v>8826.94</v>
      </c>
      <c r="K138" s="43">
        <f t="shared" ref="K138:K141" si="45">ROUND(J138*G138,2)</f>
        <v>17653.88</v>
      </c>
      <c r="L138" s="100"/>
    </row>
    <row r="139" spans="1:12" customFormat="1" ht="31.5" x14ac:dyDescent="0.25">
      <c r="A139" s="19" t="s">
        <v>378</v>
      </c>
      <c r="B139" s="26" t="s">
        <v>299</v>
      </c>
      <c r="C139" s="20" t="s">
        <v>136</v>
      </c>
      <c r="D139" s="20" t="s">
        <v>379</v>
      </c>
      <c r="E139" s="21" t="s">
        <v>871</v>
      </c>
      <c r="F139" s="75" t="s">
        <v>380</v>
      </c>
      <c r="G139" s="76">
        <v>2</v>
      </c>
      <c r="H139" s="77">
        <f t="shared" si="43"/>
        <v>55323.51</v>
      </c>
      <c r="I139" s="78">
        <v>110647.02</v>
      </c>
      <c r="J139" s="79">
        <f t="shared" si="44"/>
        <v>56457.64</v>
      </c>
      <c r="K139" s="80">
        <f t="shared" si="45"/>
        <v>112915.28</v>
      </c>
      <c r="L139" s="100"/>
    </row>
    <row r="140" spans="1:12" customFormat="1" ht="31.5" x14ac:dyDescent="0.25">
      <c r="A140" s="10" t="s">
        <v>381</v>
      </c>
      <c r="B140" s="24" t="s">
        <v>299</v>
      </c>
      <c r="C140" s="11" t="s">
        <v>140</v>
      </c>
      <c r="D140" s="11" t="s">
        <v>382</v>
      </c>
      <c r="E140" s="12" t="s">
        <v>383</v>
      </c>
      <c r="F140" s="6" t="s">
        <v>377</v>
      </c>
      <c r="G140" s="69">
        <v>4</v>
      </c>
      <c r="H140" s="63">
        <f t="shared" si="43"/>
        <v>7829.73</v>
      </c>
      <c r="I140" s="64">
        <v>31318.93</v>
      </c>
      <c r="J140" s="44">
        <f t="shared" si="44"/>
        <v>7990.24</v>
      </c>
      <c r="K140" s="43">
        <f t="shared" si="45"/>
        <v>31960.959999999999</v>
      </c>
      <c r="L140" s="100"/>
    </row>
    <row r="141" spans="1:12" customFormat="1" ht="31.5" x14ac:dyDescent="0.25">
      <c r="A141" s="19" t="s">
        <v>384</v>
      </c>
      <c r="B141" s="26" t="s">
        <v>299</v>
      </c>
      <c r="C141" s="20" t="s">
        <v>144</v>
      </c>
      <c r="D141" s="20" t="s">
        <v>385</v>
      </c>
      <c r="E141" s="21" t="s">
        <v>872</v>
      </c>
      <c r="F141" s="75" t="s">
        <v>380</v>
      </c>
      <c r="G141" s="76">
        <v>4</v>
      </c>
      <c r="H141" s="77">
        <f t="shared" si="43"/>
        <v>23369.61</v>
      </c>
      <c r="I141" s="78">
        <v>93478.44</v>
      </c>
      <c r="J141" s="79">
        <f t="shared" si="44"/>
        <v>23848.69</v>
      </c>
      <c r="K141" s="80">
        <f t="shared" si="45"/>
        <v>95394.76</v>
      </c>
      <c r="L141" s="100"/>
    </row>
    <row r="142" spans="1:12" s="16" customFormat="1" ht="18.75" x14ac:dyDescent="0.3">
      <c r="A142" s="238" t="s">
        <v>880</v>
      </c>
      <c r="B142" s="239"/>
      <c r="C142" s="239"/>
      <c r="D142" s="239"/>
      <c r="E142" s="240"/>
      <c r="F142" s="55"/>
      <c r="G142" s="55"/>
      <c r="H142" s="55"/>
      <c r="I142" s="57">
        <f>SUM(I145:I194)</f>
        <v>498546.44999999984</v>
      </c>
      <c r="J142" s="58"/>
      <c r="K142" s="81">
        <f>SUM(K145:K194)</f>
        <v>508767.51999999996</v>
      </c>
      <c r="L142" s="112"/>
    </row>
    <row r="143" spans="1:12" s="16" customFormat="1" ht="18.75" x14ac:dyDescent="0.3">
      <c r="A143" s="247" t="s">
        <v>873</v>
      </c>
      <c r="B143" s="248"/>
      <c r="C143" s="248"/>
      <c r="D143" s="248"/>
      <c r="E143" s="249"/>
      <c r="F143" s="82"/>
      <c r="G143" s="82"/>
      <c r="H143" s="82"/>
      <c r="I143" s="109">
        <f>I151+I153+I154+I155+I156+I157+I159+I182</f>
        <v>48307.39</v>
      </c>
      <c r="J143" s="84"/>
      <c r="K143" s="83">
        <f>K151+K153+K154+K155+K156+K157+K159+K182</f>
        <v>49297.73</v>
      </c>
      <c r="L143" s="116"/>
    </row>
    <row r="144" spans="1:12" customFormat="1" ht="15.75" x14ac:dyDescent="0.25">
      <c r="A144" s="8" t="s">
        <v>59</v>
      </c>
      <c r="B144" s="225" t="s">
        <v>386</v>
      </c>
      <c r="C144" s="226"/>
      <c r="D144" s="227"/>
      <c r="E144" s="9" t="s">
        <v>269</v>
      </c>
      <c r="F144" s="34"/>
      <c r="G144" s="59"/>
      <c r="H144" s="60"/>
      <c r="I144" s="60"/>
      <c r="J144" s="61"/>
      <c r="K144" s="61"/>
      <c r="L144" s="100"/>
    </row>
    <row r="145" spans="1:12" customFormat="1" ht="31.5" x14ac:dyDescent="0.25">
      <c r="A145" s="10" t="s">
        <v>387</v>
      </c>
      <c r="B145" s="24" t="s">
        <v>388</v>
      </c>
      <c r="C145" s="11" t="s">
        <v>10</v>
      </c>
      <c r="D145" s="11" t="s">
        <v>389</v>
      </c>
      <c r="E145" s="12" t="s">
        <v>390</v>
      </c>
      <c r="F145" s="6" t="s">
        <v>391</v>
      </c>
      <c r="G145" s="73">
        <v>0.3</v>
      </c>
      <c r="H145" s="63">
        <f t="shared" ref="H145:H146" si="46">ROUND(I145/G145,2)</f>
        <v>81722.47</v>
      </c>
      <c r="I145" s="64">
        <v>24516.74</v>
      </c>
      <c r="J145" s="44">
        <f t="shared" ref="J145:J146" si="47">ROUND(H145*M$8*N$8,2)</f>
        <v>83397.78</v>
      </c>
      <c r="K145" s="43">
        <f t="shared" ref="K145:K146" si="48">ROUND(J145*G145,2)</f>
        <v>25019.33</v>
      </c>
      <c r="L145" s="100"/>
    </row>
    <row r="146" spans="1:12" customFormat="1" ht="15.75" x14ac:dyDescent="0.25">
      <c r="A146" s="10" t="s">
        <v>392</v>
      </c>
      <c r="B146" s="24" t="s">
        <v>388</v>
      </c>
      <c r="C146" s="11" t="s">
        <v>19</v>
      </c>
      <c r="D146" s="11" t="s">
        <v>393</v>
      </c>
      <c r="E146" s="12" t="s">
        <v>394</v>
      </c>
      <c r="F146" s="6" t="s">
        <v>274</v>
      </c>
      <c r="G146" s="62">
        <v>0.01</v>
      </c>
      <c r="H146" s="63">
        <f t="shared" si="46"/>
        <v>25627</v>
      </c>
      <c r="I146" s="64">
        <v>256.27</v>
      </c>
      <c r="J146" s="44">
        <f t="shared" si="47"/>
        <v>26152.35</v>
      </c>
      <c r="K146" s="43">
        <f t="shared" si="48"/>
        <v>261.52</v>
      </c>
      <c r="L146" s="100"/>
    </row>
    <row r="147" spans="1:12" customFormat="1" ht="15.75" x14ac:dyDescent="0.25">
      <c r="A147" s="8" t="s">
        <v>63</v>
      </c>
      <c r="B147" s="224" t="s">
        <v>395</v>
      </c>
      <c r="C147" s="224"/>
      <c r="D147" s="224"/>
      <c r="E147" s="9" t="s">
        <v>396</v>
      </c>
      <c r="F147" s="34"/>
      <c r="G147" s="59"/>
      <c r="H147" s="60"/>
      <c r="I147" s="60"/>
      <c r="J147" s="61"/>
      <c r="K147" s="61"/>
      <c r="L147" s="100"/>
    </row>
    <row r="148" spans="1:12" customFormat="1" ht="47.25" x14ac:dyDescent="0.25">
      <c r="A148" s="10" t="s">
        <v>397</v>
      </c>
      <c r="B148" s="24" t="s">
        <v>388</v>
      </c>
      <c r="C148" s="11" t="s">
        <v>23</v>
      </c>
      <c r="D148" s="11" t="s">
        <v>398</v>
      </c>
      <c r="E148" s="12" t="s">
        <v>399</v>
      </c>
      <c r="F148" s="6" t="s">
        <v>66</v>
      </c>
      <c r="G148" s="69">
        <v>1</v>
      </c>
      <c r="H148" s="63">
        <f t="shared" ref="H148:H159" si="49">ROUND(I148/G148,2)</f>
        <v>5095.26</v>
      </c>
      <c r="I148" s="64">
        <v>5095.26</v>
      </c>
      <c r="J148" s="44">
        <f t="shared" ref="J148:J159" si="50">ROUND(H148*M$8*N$8,2)</f>
        <v>5199.71</v>
      </c>
      <c r="K148" s="43">
        <f t="shared" ref="K148:K159" si="51">ROUND(J148*G148,2)</f>
        <v>5199.71</v>
      </c>
      <c r="L148" s="100"/>
    </row>
    <row r="149" spans="1:12" customFormat="1" ht="31.5" x14ac:dyDescent="0.25">
      <c r="A149" s="10" t="s">
        <v>400</v>
      </c>
      <c r="B149" s="24" t="s">
        <v>388</v>
      </c>
      <c r="C149" s="11" t="s">
        <v>27</v>
      </c>
      <c r="D149" s="11" t="s">
        <v>401</v>
      </c>
      <c r="E149" s="12" t="s">
        <v>402</v>
      </c>
      <c r="F149" s="6" t="s">
        <v>66</v>
      </c>
      <c r="G149" s="69">
        <v>1</v>
      </c>
      <c r="H149" s="63">
        <f t="shared" si="49"/>
        <v>1707.75</v>
      </c>
      <c r="I149" s="64">
        <v>1707.75</v>
      </c>
      <c r="J149" s="44">
        <f t="shared" si="50"/>
        <v>1742.76</v>
      </c>
      <c r="K149" s="43">
        <f t="shared" si="51"/>
        <v>1742.76</v>
      </c>
      <c r="L149" s="100"/>
    </row>
    <row r="150" spans="1:12" customFormat="1" ht="31.5" x14ac:dyDescent="0.25">
      <c r="A150" s="10" t="s">
        <v>403</v>
      </c>
      <c r="B150" s="24" t="s">
        <v>388</v>
      </c>
      <c r="C150" s="11" t="s">
        <v>32</v>
      </c>
      <c r="D150" s="11" t="s">
        <v>404</v>
      </c>
      <c r="E150" s="12" t="s">
        <v>405</v>
      </c>
      <c r="F150" s="6" t="s">
        <v>66</v>
      </c>
      <c r="G150" s="69">
        <v>1</v>
      </c>
      <c r="H150" s="63">
        <f t="shared" si="49"/>
        <v>899.66</v>
      </c>
      <c r="I150" s="64">
        <v>899.66</v>
      </c>
      <c r="J150" s="44">
        <f t="shared" si="50"/>
        <v>918.1</v>
      </c>
      <c r="K150" s="43">
        <f t="shared" si="51"/>
        <v>918.1</v>
      </c>
      <c r="L150" s="100"/>
    </row>
    <row r="151" spans="1:12" s="28" customFormat="1" ht="78.75" x14ac:dyDescent="0.25">
      <c r="A151" s="19" t="s">
        <v>406</v>
      </c>
      <c r="B151" s="26" t="s">
        <v>388</v>
      </c>
      <c r="C151" s="20" t="s">
        <v>36</v>
      </c>
      <c r="D151" s="20" t="s">
        <v>407</v>
      </c>
      <c r="E151" s="21" t="s">
        <v>881</v>
      </c>
      <c r="F151" s="75" t="s">
        <v>66</v>
      </c>
      <c r="G151" s="76">
        <v>1</v>
      </c>
      <c r="H151" s="77">
        <f t="shared" si="49"/>
        <v>3762.33</v>
      </c>
      <c r="I151" s="78">
        <v>3762.33</v>
      </c>
      <c r="J151" s="79">
        <f t="shared" si="50"/>
        <v>3839.46</v>
      </c>
      <c r="K151" s="80">
        <f t="shared" si="51"/>
        <v>3839.46</v>
      </c>
      <c r="L151" s="102"/>
    </row>
    <row r="152" spans="1:12" customFormat="1" ht="15.75" x14ac:dyDescent="0.25">
      <c r="A152" s="10" t="s">
        <v>408</v>
      </c>
      <c r="B152" s="24" t="s">
        <v>388</v>
      </c>
      <c r="C152" s="11" t="s">
        <v>40</v>
      </c>
      <c r="D152" s="11" t="s">
        <v>409</v>
      </c>
      <c r="E152" s="12" t="s">
        <v>410</v>
      </c>
      <c r="F152" s="6" t="s">
        <v>66</v>
      </c>
      <c r="G152" s="69">
        <v>13</v>
      </c>
      <c r="H152" s="63">
        <f t="shared" si="49"/>
        <v>1245.58</v>
      </c>
      <c r="I152" s="64">
        <v>16192.55</v>
      </c>
      <c r="J152" s="44">
        <f t="shared" si="50"/>
        <v>1271.1099999999999</v>
      </c>
      <c r="K152" s="43">
        <f t="shared" si="51"/>
        <v>16524.43</v>
      </c>
      <c r="L152" s="100"/>
    </row>
    <row r="153" spans="1:12" s="28" customFormat="1" ht="31.5" x14ac:dyDescent="0.25">
      <c r="A153" s="19" t="s">
        <v>411</v>
      </c>
      <c r="B153" s="26" t="s">
        <v>388</v>
      </c>
      <c r="C153" s="20" t="s">
        <v>44</v>
      </c>
      <c r="D153" s="20" t="s">
        <v>412</v>
      </c>
      <c r="E153" s="21" t="s">
        <v>882</v>
      </c>
      <c r="F153" s="75" t="s">
        <v>66</v>
      </c>
      <c r="G153" s="76">
        <v>4</v>
      </c>
      <c r="H153" s="77">
        <f t="shared" si="49"/>
        <v>855.71</v>
      </c>
      <c r="I153" s="78">
        <v>3422.84</v>
      </c>
      <c r="J153" s="79">
        <f t="shared" si="50"/>
        <v>873.25</v>
      </c>
      <c r="K153" s="80">
        <f t="shared" si="51"/>
        <v>3493</v>
      </c>
      <c r="L153" s="102"/>
    </row>
    <row r="154" spans="1:12" s="28" customFormat="1" ht="31.5" x14ac:dyDescent="0.25">
      <c r="A154" s="19" t="s">
        <v>413</v>
      </c>
      <c r="B154" s="26" t="s">
        <v>388</v>
      </c>
      <c r="C154" s="20" t="s">
        <v>48</v>
      </c>
      <c r="D154" s="20" t="s">
        <v>414</v>
      </c>
      <c r="E154" s="21" t="s">
        <v>883</v>
      </c>
      <c r="F154" s="75" t="s">
        <v>66</v>
      </c>
      <c r="G154" s="76">
        <v>3</v>
      </c>
      <c r="H154" s="77">
        <f t="shared" si="49"/>
        <v>611.03</v>
      </c>
      <c r="I154" s="78">
        <v>1833.09</v>
      </c>
      <c r="J154" s="79">
        <f t="shared" si="50"/>
        <v>623.55999999999995</v>
      </c>
      <c r="K154" s="80">
        <f t="shared" si="51"/>
        <v>1870.68</v>
      </c>
      <c r="L154" s="102"/>
    </row>
    <row r="155" spans="1:12" s="28" customFormat="1" ht="15.75" x14ac:dyDescent="0.25">
      <c r="A155" s="19" t="s">
        <v>415</v>
      </c>
      <c r="B155" s="26" t="s">
        <v>388</v>
      </c>
      <c r="C155" s="20" t="s">
        <v>53</v>
      </c>
      <c r="D155" s="20" t="s">
        <v>416</v>
      </c>
      <c r="E155" s="21" t="s">
        <v>884</v>
      </c>
      <c r="F155" s="75" t="s">
        <v>66</v>
      </c>
      <c r="G155" s="76">
        <v>3</v>
      </c>
      <c r="H155" s="77">
        <f t="shared" si="49"/>
        <v>1506.19</v>
      </c>
      <c r="I155" s="78">
        <v>4518.57</v>
      </c>
      <c r="J155" s="79">
        <f t="shared" si="50"/>
        <v>1537.07</v>
      </c>
      <c r="K155" s="80">
        <f t="shared" si="51"/>
        <v>4611.21</v>
      </c>
      <c r="L155" s="102"/>
    </row>
    <row r="156" spans="1:12" s="28" customFormat="1" ht="31.5" x14ac:dyDescent="0.25">
      <c r="A156" s="19" t="s">
        <v>417</v>
      </c>
      <c r="B156" s="26" t="s">
        <v>388</v>
      </c>
      <c r="C156" s="20" t="s">
        <v>59</v>
      </c>
      <c r="D156" s="20" t="s">
        <v>418</v>
      </c>
      <c r="E156" s="21" t="s">
        <v>885</v>
      </c>
      <c r="F156" s="75" t="s">
        <v>66</v>
      </c>
      <c r="G156" s="76">
        <v>2</v>
      </c>
      <c r="H156" s="77">
        <f t="shared" si="49"/>
        <v>611.03</v>
      </c>
      <c r="I156" s="78">
        <v>1222.06</v>
      </c>
      <c r="J156" s="79">
        <f t="shared" si="50"/>
        <v>623.55999999999995</v>
      </c>
      <c r="K156" s="80">
        <f t="shared" si="51"/>
        <v>1247.1199999999999</v>
      </c>
      <c r="L156" s="102"/>
    </row>
    <row r="157" spans="1:12" s="28" customFormat="1" ht="31.5" x14ac:dyDescent="0.25">
      <c r="A157" s="19" t="s">
        <v>419</v>
      </c>
      <c r="B157" s="26" t="s">
        <v>388</v>
      </c>
      <c r="C157" s="20" t="s">
        <v>63</v>
      </c>
      <c r="D157" s="20" t="s">
        <v>420</v>
      </c>
      <c r="E157" s="21" t="s">
        <v>886</v>
      </c>
      <c r="F157" s="75" t="s">
        <v>66</v>
      </c>
      <c r="G157" s="76">
        <v>1</v>
      </c>
      <c r="H157" s="77">
        <f t="shared" si="49"/>
        <v>611.03</v>
      </c>
      <c r="I157" s="78">
        <v>611.03</v>
      </c>
      <c r="J157" s="79">
        <f t="shared" si="50"/>
        <v>623.55999999999995</v>
      </c>
      <c r="K157" s="80">
        <f t="shared" si="51"/>
        <v>623.55999999999995</v>
      </c>
      <c r="L157" s="102"/>
    </row>
    <row r="158" spans="1:12" customFormat="1" ht="47.25" x14ac:dyDescent="0.25">
      <c r="A158" s="10" t="s">
        <v>421</v>
      </c>
      <c r="B158" s="24" t="s">
        <v>388</v>
      </c>
      <c r="C158" s="11" t="s">
        <v>68</v>
      </c>
      <c r="D158" s="11" t="s">
        <v>398</v>
      </c>
      <c r="E158" s="12" t="s">
        <v>399</v>
      </c>
      <c r="F158" s="6" t="s">
        <v>66</v>
      </c>
      <c r="G158" s="69">
        <v>1</v>
      </c>
      <c r="H158" s="63">
        <f t="shared" si="49"/>
        <v>5095.26</v>
      </c>
      <c r="I158" s="64">
        <v>5095.26</v>
      </c>
      <c r="J158" s="44">
        <f t="shared" si="50"/>
        <v>5199.71</v>
      </c>
      <c r="K158" s="43">
        <f t="shared" si="51"/>
        <v>5199.71</v>
      </c>
      <c r="L158" s="100"/>
    </row>
    <row r="159" spans="1:12" s="28" customFormat="1" ht="47.25" x14ac:dyDescent="0.25">
      <c r="A159" s="19" t="s">
        <v>422</v>
      </c>
      <c r="B159" s="26" t="s">
        <v>388</v>
      </c>
      <c r="C159" s="20" t="s">
        <v>73</v>
      </c>
      <c r="D159" s="20" t="s">
        <v>423</v>
      </c>
      <c r="E159" s="21" t="s">
        <v>887</v>
      </c>
      <c r="F159" s="75" t="s">
        <v>66</v>
      </c>
      <c r="G159" s="76">
        <v>1</v>
      </c>
      <c r="H159" s="77">
        <f t="shared" si="49"/>
        <v>32688.11</v>
      </c>
      <c r="I159" s="78">
        <v>32688.11</v>
      </c>
      <c r="J159" s="79">
        <f t="shared" si="50"/>
        <v>33358.22</v>
      </c>
      <c r="K159" s="80">
        <f t="shared" si="51"/>
        <v>33358.22</v>
      </c>
      <c r="L159" s="102"/>
    </row>
    <row r="160" spans="1:12" customFormat="1" ht="15" customHeight="1" x14ac:dyDescent="0.25">
      <c r="A160" s="13"/>
      <c r="B160" s="25"/>
      <c r="C160" s="223" t="s">
        <v>424</v>
      </c>
      <c r="D160" s="223"/>
      <c r="E160" s="223"/>
      <c r="F160" s="67"/>
      <c r="G160" s="67"/>
      <c r="H160" s="67"/>
      <c r="I160" s="68"/>
      <c r="J160" s="67"/>
      <c r="K160" s="67"/>
      <c r="L160" s="100"/>
    </row>
    <row r="161" spans="1:12" customFormat="1" ht="31.5" x14ac:dyDescent="0.25">
      <c r="A161" s="10" t="s">
        <v>425</v>
      </c>
      <c r="B161" s="24" t="s">
        <v>388</v>
      </c>
      <c r="C161" s="11" t="s">
        <v>79</v>
      </c>
      <c r="D161" s="11" t="s">
        <v>426</v>
      </c>
      <c r="E161" s="12" t="s">
        <v>427</v>
      </c>
      <c r="F161" s="6" t="s">
        <v>274</v>
      </c>
      <c r="G161" s="62">
        <v>0.33</v>
      </c>
      <c r="H161" s="63">
        <f t="shared" ref="H161:H166" si="52">ROUND(I161/G161,2)</f>
        <v>86535.3</v>
      </c>
      <c r="I161" s="64">
        <v>28556.65</v>
      </c>
      <c r="J161" s="44">
        <f t="shared" ref="J161:J166" si="53">ROUND(H161*M$8*N$8,2)</f>
        <v>88309.27</v>
      </c>
      <c r="K161" s="43">
        <f t="shared" ref="K161:K166" si="54">ROUND(J161*G161,2)</f>
        <v>29142.06</v>
      </c>
      <c r="L161" s="100"/>
    </row>
    <row r="162" spans="1:12" customFormat="1" ht="47.25" x14ac:dyDescent="0.25">
      <c r="A162" s="10" t="s">
        <v>428</v>
      </c>
      <c r="B162" s="24" t="s">
        <v>388</v>
      </c>
      <c r="C162" s="11" t="s">
        <v>83</v>
      </c>
      <c r="D162" s="11" t="s">
        <v>429</v>
      </c>
      <c r="E162" s="12" t="s">
        <v>430</v>
      </c>
      <c r="F162" s="6" t="s">
        <v>66</v>
      </c>
      <c r="G162" s="69">
        <v>30</v>
      </c>
      <c r="H162" s="63">
        <f t="shared" si="52"/>
        <v>5870.79</v>
      </c>
      <c r="I162" s="64">
        <v>176123.7</v>
      </c>
      <c r="J162" s="44">
        <f t="shared" si="53"/>
        <v>5991.14</v>
      </c>
      <c r="K162" s="43">
        <f t="shared" si="54"/>
        <v>179734.2</v>
      </c>
      <c r="L162" s="100"/>
    </row>
    <row r="163" spans="1:12" customFormat="1" ht="31.5" x14ac:dyDescent="0.25">
      <c r="A163" s="10" t="s">
        <v>431</v>
      </c>
      <c r="B163" s="24" t="s">
        <v>388</v>
      </c>
      <c r="C163" s="11" t="s">
        <v>87</v>
      </c>
      <c r="D163" s="11" t="s">
        <v>432</v>
      </c>
      <c r="E163" s="12" t="s">
        <v>433</v>
      </c>
      <c r="F163" s="6" t="s">
        <v>66</v>
      </c>
      <c r="G163" s="69">
        <v>3</v>
      </c>
      <c r="H163" s="63">
        <f t="shared" si="52"/>
        <v>665.19</v>
      </c>
      <c r="I163" s="64">
        <v>1995.57</v>
      </c>
      <c r="J163" s="44">
        <f t="shared" si="53"/>
        <v>678.83</v>
      </c>
      <c r="K163" s="43">
        <f t="shared" si="54"/>
        <v>2036.49</v>
      </c>
      <c r="L163" s="100"/>
    </row>
    <row r="164" spans="1:12" customFormat="1" ht="15.75" x14ac:dyDescent="0.25">
      <c r="A164" s="10" t="s">
        <v>434</v>
      </c>
      <c r="B164" s="24" t="s">
        <v>388</v>
      </c>
      <c r="C164" s="11" t="s">
        <v>91</v>
      </c>
      <c r="D164" s="11" t="s">
        <v>435</v>
      </c>
      <c r="E164" s="12" t="s">
        <v>436</v>
      </c>
      <c r="F164" s="6" t="s">
        <v>274</v>
      </c>
      <c r="G164" s="62">
        <v>0.05</v>
      </c>
      <c r="H164" s="63">
        <f t="shared" si="52"/>
        <v>97724.2</v>
      </c>
      <c r="I164" s="64">
        <v>4886.21</v>
      </c>
      <c r="J164" s="44">
        <f t="shared" si="53"/>
        <v>99727.55</v>
      </c>
      <c r="K164" s="43">
        <f t="shared" si="54"/>
        <v>4986.38</v>
      </c>
      <c r="L164" s="100"/>
    </row>
    <row r="165" spans="1:12" customFormat="1" ht="31.5" x14ac:dyDescent="0.25">
      <c r="A165" s="10" t="s">
        <v>437</v>
      </c>
      <c r="B165" s="24" t="s">
        <v>388</v>
      </c>
      <c r="C165" s="11" t="s">
        <v>97</v>
      </c>
      <c r="D165" s="11" t="s">
        <v>438</v>
      </c>
      <c r="E165" s="12" t="s">
        <v>439</v>
      </c>
      <c r="F165" s="6" t="s">
        <v>66</v>
      </c>
      <c r="G165" s="69">
        <v>3</v>
      </c>
      <c r="H165" s="63">
        <f t="shared" si="52"/>
        <v>3007.24</v>
      </c>
      <c r="I165" s="64">
        <v>9021.7199999999993</v>
      </c>
      <c r="J165" s="44">
        <f t="shared" si="53"/>
        <v>3068.89</v>
      </c>
      <c r="K165" s="43">
        <f t="shared" si="54"/>
        <v>9206.67</v>
      </c>
      <c r="L165" s="100"/>
    </row>
    <row r="166" spans="1:12" customFormat="1" ht="31.5" x14ac:dyDescent="0.25">
      <c r="A166" s="10" t="s">
        <v>440</v>
      </c>
      <c r="B166" s="24" t="s">
        <v>388</v>
      </c>
      <c r="C166" s="11" t="s">
        <v>101</v>
      </c>
      <c r="D166" s="11" t="s">
        <v>441</v>
      </c>
      <c r="E166" s="12" t="s">
        <v>442</v>
      </c>
      <c r="F166" s="6" t="s">
        <v>66</v>
      </c>
      <c r="G166" s="69">
        <v>2</v>
      </c>
      <c r="H166" s="63">
        <f t="shared" si="52"/>
        <v>764.17</v>
      </c>
      <c r="I166" s="64">
        <v>1528.34</v>
      </c>
      <c r="J166" s="44">
        <f t="shared" si="53"/>
        <v>779.84</v>
      </c>
      <c r="K166" s="43">
        <f t="shared" si="54"/>
        <v>1559.68</v>
      </c>
      <c r="L166" s="100"/>
    </row>
    <row r="167" spans="1:12" customFormat="1" ht="15" customHeight="1" x14ac:dyDescent="0.25">
      <c r="A167" s="13"/>
      <c r="B167" s="25"/>
      <c r="C167" s="223" t="s">
        <v>443</v>
      </c>
      <c r="D167" s="223"/>
      <c r="E167" s="223"/>
      <c r="F167" s="67"/>
      <c r="G167" s="67"/>
      <c r="H167" s="67"/>
      <c r="I167" s="68"/>
      <c r="J167" s="67"/>
      <c r="K167" s="67"/>
      <c r="L167" s="100"/>
    </row>
    <row r="168" spans="1:12" customFormat="1" ht="31.5" x14ac:dyDescent="0.25">
      <c r="A168" s="10" t="s">
        <v>444</v>
      </c>
      <c r="B168" s="24" t="s">
        <v>388</v>
      </c>
      <c r="C168" s="11" t="s">
        <v>105</v>
      </c>
      <c r="D168" s="11" t="s">
        <v>445</v>
      </c>
      <c r="E168" s="12" t="s">
        <v>446</v>
      </c>
      <c r="F168" s="6" t="s">
        <v>274</v>
      </c>
      <c r="G168" s="62">
        <v>0.06</v>
      </c>
      <c r="H168" s="63">
        <f t="shared" ref="H168:H177" si="55">ROUND(I168/G168,2)</f>
        <v>31643.33</v>
      </c>
      <c r="I168" s="64">
        <v>1898.6</v>
      </c>
      <c r="J168" s="44">
        <f t="shared" ref="J168:J177" si="56">ROUND(H168*M$8*N$8,2)</f>
        <v>32292.02</v>
      </c>
      <c r="K168" s="43">
        <f t="shared" ref="K168:K177" si="57">ROUND(J168*G168,2)</f>
        <v>1937.52</v>
      </c>
      <c r="L168" s="100"/>
    </row>
    <row r="169" spans="1:12" customFormat="1" ht="31.5" x14ac:dyDescent="0.25">
      <c r="A169" s="10" t="s">
        <v>447</v>
      </c>
      <c r="B169" s="24" t="s">
        <v>388</v>
      </c>
      <c r="C169" s="11" t="s">
        <v>109</v>
      </c>
      <c r="D169" s="11" t="s">
        <v>448</v>
      </c>
      <c r="E169" s="12" t="s">
        <v>449</v>
      </c>
      <c r="F169" s="6" t="s">
        <v>66</v>
      </c>
      <c r="G169" s="69">
        <v>6</v>
      </c>
      <c r="H169" s="63">
        <f t="shared" si="55"/>
        <v>103.95</v>
      </c>
      <c r="I169" s="64">
        <v>623.70000000000005</v>
      </c>
      <c r="J169" s="44">
        <f t="shared" si="56"/>
        <v>106.08</v>
      </c>
      <c r="K169" s="43">
        <f t="shared" si="57"/>
        <v>636.48</v>
      </c>
      <c r="L169" s="100"/>
    </row>
    <row r="170" spans="1:12" customFormat="1" ht="31.5" x14ac:dyDescent="0.25">
      <c r="A170" s="10" t="s">
        <v>450</v>
      </c>
      <c r="B170" s="24" t="s">
        <v>388</v>
      </c>
      <c r="C170" s="11" t="s">
        <v>115</v>
      </c>
      <c r="D170" s="11" t="s">
        <v>451</v>
      </c>
      <c r="E170" s="12" t="s">
        <v>452</v>
      </c>
      <c r="F170" s="6" t="s">
        <v>274</v>
      </c>
      <c r="G170" s="62">
        <v>0.04</v>
      </c>
      <c r="H170" s="63">
        <f t="shared" si="55"/>
        <v>32221</v>
      </c>
      <c r="I170" s="64">
        <v>1288.8399999999999</v>
      </c>
      <c r="J170" s="44">
        <f t="shared" si="56"/>
        <v>32881.53</v>
      </c>
      <c r="K170" s="43">
        <f t="shared" si="57"/>
        <v>1315.26</v>
      </c>
      <c r="L170" s="100"/>
    </row>
    <row r="171" spans="1:12" customFormat="1" ht="31.5" x14ac:dyDescent="0.25">
      <c r="A171" s="10" t="s">
        <v>453</v>
      </c>
      <c r="B171" s="24" t="s">
        <v>388</v>
      </c>
      <c r="C171" s="11" t="s">
        <v>120</v>
      </c>
      <c r="D171" s="11" t="s">
        <v>454</v>
      </c>
      <c r="E171" s="12" t="s">
        <v>455</v>
      </c>
      <c r="F171" s="6" t="s">
        <v>66</v>
      </c>
      <c r="G171" s="69">
        <v>4</v>
      </c>
      <c r="H171" s="63">
        <f t="shared" si="55"/>
        <v>48.21</v>
      </c>
      <c r="I171" s="64">
        <v>192.84</v>
      </c>
      <c r="J171" s="44">
        <f t="shared" si="56"/>
        <v>49.2</v>
      </c>
      <c r="K171" s="43">
        <f t="shared" si="57"/>
        <v>196.8</v>
      </c>
      <c r="L171" s="100"/>
    </row>
    <row r="172" spans="1:12" customFormat="1" ht="31.5" x14ac:dyDescent="0.25">
      <c r="A172" s="10" t="s">
        <v>456</v>
      </c>
      <c r="B172" s="24" t="s">
        <v>388</v>
      </c>
      <c r="C172" s="11" t="s">
        <v>124</v>
      </c>
      <c r="D172" s="11" t="s">
        <v>457</v>
      </c>
      <c r="E172" s="12" t="s">
        <v>458</v>
      </c>
      <c r="F172" s="6" t="s">
        <v>459</v>
      </c>
      <c r="G172" s="62">
        <v>0.04</v>
      </c>
      <c r="H172" s="63">
        <f t="shared" si="55"/>
        <v>7393.25</v>
      </c>
      <c r="I172" s="64">
        <v>295.73</v>
      </c>
      <c r="J172" s="44">
        <f t="shared" si="56"/>
        <v>7544.81</v>
      </c>
      <c r="K172" s="43">
        <f t="shared" si="57"/>
        <v>301.79000000000002</v>
      </c>
      <c r="L172" s="100"/>
    </row>
    <row r="173" spans="1:12" customFormat="1" ht="31.5" x14ac:dyDescent="0.25">
      <c r="A173" s="10" t="s">
        <v>460</v>
      </c>
      <c r="B173" s="24" t="s">
        <v>388</v>
      </c>
      <c r="C173" s="11" t="s">
        <v>129</v>
      </c>
      <c r="D173" s="11" t="s">
        <v>461</v>
      </c>
      <c r="E173" s="12" t="s">
        <v>462</v>
      </c>
      <c r="F173" s="6" t="s">
        <v>274</v>
      </c>
      <c r="G173" s="62">
        <v>0.28999999999999998</v>
      </c>
      <c r="H173" s="63">
        <f t="shared" si="55"/>
        <v>37848.17</v>
      </c>
      <c r="I173" s="64">
        <v>10975.97</v>
      </c>
      <c r="J173" s="44">
        <f t="shared" si="56"/>
        <v>38624.06</v>
      </c>
      <c r="K173" s="43">
        <f t="shared" si="57"/>
        <v>11200.98</v>
      </c>
      <c r="L173" s="100"/>
    </row>
    <row r="174" spans="1:12" customFormat="1" ht="31.5" x14ac:dyDescent="0.25">
      <c r="A174" s="10" t="s">
        <v>463</v>
      </c>
      <c r="B174" s="24" t="s">
        <v>388</v>
      </c>
      <c r="C174" s="11" t="s">
        <v>136</v>
      </c>
      <c r="D174" s="11" t="s">
        <v>464</v>
      </c>
      <c r="E174" s="12" t="s">
        <v>465</v>
      </c>
      <c r="F174" s="6" t="s">
        <v>66</v>
      </c>
      <c r="G174" s="69">
        <v>15</v>
      </c>
      <c r="H174" s="63">
        <f t="shared" si="55"/>
        <v>113.74</v>
      </c>
      <c r="I174" s="64">
        <v>1706.1</v>
      </c>
      <c r="J174" s="44">
        <f t="shared" si="56"/>
        <v>116.07</v>
      </c>
      <c r="K174" s="43">
        <f t="shared" si="57"/>
        <v>1741.05</v>
      </c>
      <c r="L174" s="100"/>
    </row>
    <row r="175" spans="1:12" customFormat="1" ht="31.5" x14ac:dyDescent="0.25">
      <c r="A175" s="10" t="s">
        <v>466</v>
      </c>
      <c r="B175" s="24" t="s">
        <v>388</v>
      </c>
      <c r="C175" s="11" t="s">
        <v>140</v>
      </c>
      <c r="D175" s="11" t="s">
        <v>467</v>
      </c>
      <c r="E175" s="12" t="s">
        <v>468</v>
      </c>
      <c r="F175" s="6" t="s">
        <v>66</v>
      </c>
      <c r="G175" s="69">
        <v>1</v>
      </c>
      <c r="H175" s="63">
        <f t="shared" si="55"/>
        <v>2261.41</v>
      </c>
      <c r="I175" s="64">
        <v>2261.41</v>
      </c>
      <c r="J175" s="44">
        <f t="shared" si="56"/>
        <v>2307.77</v>
      </c>
      <c r="K175" s="43">
        <f t="shared" si="57"/>
        <v>2307.77</v>
      </c>
      <c r="L175" s="100"/>
    </row>
    <row r="176" spans="1:12" customFormat="1" ht="31.5" x14ac:dyDescent="0.25">
      <c r="A176" s="10" t="s">
        <v>469</v>
      </c>
      <c r="B176" s="24" t="s">
        <v>388</v>
      </c>
      <c r="C176" s="11" t="s">
        <v>144</v>
      </c>
      <c r="D176" s="11" t="s">
        <v>470</v>
      </c>
      <c r="E176" s="12" t="s">
        <v>471</v>
      </c>
      <c r="F176" s="6" t="s">
        <v>66</v>
      </c>
      <c r="G176" s="69">
        <v>13</v>
      </c>
      <c r="H176" s="63">
        <f t="shared" si="55"/>
        <v>71.19</v>
      </c>
      <c r="I176" s="64">
        <v>925.47</v>
      </c>
      <c r="J176" s="44">
        <f t="shared" si="56"/>
        <v>72.650000000000006</v>
      </c>
      <c r="K176" s="43">
        <f t="shared" si="57"/>
        <v>944.45</v>
      </c>
      <c r="L176" s="100"/>
    </row>
    <row r="177" spans="1:12" customFormat="1" ht="15.75" x14ac:dyDescent="0.25">
      <c r="A177" s="10" t="s">
        <v>472</v>
      </c>
      <c r="B177" s="24" t="s">
        <v>388</v>
      </c>
      <c r="C177" s="11" t="s">
        <v>148</v>
      </c>
      <c r="D177" s="11" t="s">
        <v>473</v>
      </c>
      <c r="E177" s="12" t="s">
        <v>474</v>
      </c>
      <c r="F177" s="6" t="s">
        <v>66</v>
      </c>
      <c r="G177" s="69">
        <v>35</v>
      </c>
      <c r="H177" s="63">
        <f t="shared" si="55"/>
        <v>93.66</v>
      </c>
      <c r="I177" s="64">
        <v>3278.1</v>
      </c>
      <c r="J177" s="44">
        <f t="shared" si="56"/>
        <v>95.58</v>
      </c>
      <c r="K177" s="43">
        <f t="shared" si="57"/>
        <v>3345.3</v>
      </c>
      <c r="L177" s="100"/>
    </row>
    <row r="178" spans="1:12" customFormat="1" ht="15" customHeight="1" x14ac:dyDescent="0.25">
      <c r="A178" s="13"/>
      <c r="B178" s="25"/>
      <c r="C178" s="223" t="s">
        <v>475</v>
      </c>
      <c r="D178" s="223"/>
      <c r="E178" s="223"/>
      <c r="F178" s="67"/>
      <c r="G178" s="67"/>
      <c r="H178" s="67"/>
      <c r="I178" s="68"/>
      <c r="J178" s="67"/>
      <c r="K178" s="67"/>
      <c r="L178" s="100"/>
    </row>
    <row r="179" spans="1:12" customFormat="1" ht="47.25" x14ac:dyDescent="0.25">
      <c r="A179" s="10" t="s">
        <v>476</v>
      </c>
      <c r="B179" s="24" t="s">
        <v>388</v>
      </c>
      <c r="C179" s="11" t="s">
        <v>153</v>
      </c>
      <c r="D179" s="11" t="s">
        <v>477</v>
      </c>
      <c r="E179" s="12" t="s">
        <v>478</v>
      </c>
      <c r="F179" s="6" t="s">
        <v>66</v>
      </c>
      <c r="G179" s="69">
        <v>1</v>
      </c>
      <c r="H179" s="63">
        <f t="shared" ref="H179:H182" si="58">ROUND(I179/G179,2)</f>
        <v>8609.5499999999993</v>
      </c>
      <c r="I179" s="64">
        <v>8609.5499999999993</v>
      </c>
      <c r="J179" s="44">
        <f t="shared" ref="J179:J194" si="59">ROUND(H179*M$8*N$8,2)</f>
        <v>8786.0499999999993</v>
      </c>
      <c r="K179" s="43">
        <f t="shared" ref="K179:K194" si="60">ROUND(J179*G179,2)</f>
        <v>8786.0499999999993</v>
      </c>
      <c r="L179" s="100"/>
    </row>
    <row r="180" spans="1:12" customFormat="1" ht="31.5" x14ac:dyDescent="0.25">
      <c r="A180" s="10" t="s">
        <v>479</v>
      </c>
      <c r="B180" s="24" t="s">
        <v>388</v>
      </c>
      <c r="C180" s="11" t="s">
        <v>155</v>
      </c>
      <c r="D180" s="11" t="s">
        <v>480</v>
      </c>
      <c r="E180" s="12" t="s">
        <v>481</v>
      </c>
      <c r="F180" s="6" t="s">
        <v>66</v>
      </c>
      <c r="G180" s="69">
        <v>1</v>
      </c>
      <c r="H180" s="63">
        <f t="shared" si="58"/>
        <v>958.82</v>
      </c>
      <c r="I180" s="64">
        <v>958.82</v>
      </c>
      <c r="J180" s="44">
        <f t="shared" si="59"/>
        <v>978.48</v>
      </c>
      <c r="K180" s="43">
        <f t="shared" si="60"/>
        <v>978.48</v>
      </c>
      <c r="L180" s="100"/>
    </row>
    <row r="181" spans="1:12" customFormat="1" ht="15.75" x14ac:dyDescent="0.25">
      <c r="A181" s="10" t="s">
        <v>482</v>
      </c>
      <c r="B181" s="24" t="s">
        <v>388</v>
      </c>
      <c r="C181" s="11" t="s">
        <v>157</v>
      </c>
      <c r="D181" s="11" t="s">
        <v>409</v>
      </c>
      <c r="E181" s="12" t="s">
        <v>410</v>
      </c>
      <c r="F181" s="6" t="s">
        <v>66</v>
      </c>
      <c r="G181" s="69">
        <v>2</v>
      </c>
      <c r="H181" s="63">
        <f t="shared" si="58"/>
        <v>1245.5899999999999</v>
      </c>
      <c r="I181" s="64">
        <v>2491.1799999999998</v>
      </c>
      <c r="J181" s="44">
        <f t="shared" si="59"/>
        <v>1271.1199999999999</v>
      </c>
      <c r="K181" s="43">
        <f t="shared" si="60"/>
        <v>2542.2399999999998</v>
      </c>
      <c r="L181" s="100"/>
    </row>
    <row r="182" spans="1:12" s="28" customFormat="1" ht="31.5" x14ac:dyDescent="0.25">
      <c r="A182" s="19" t="s">
        <v>483</v>
      </c>
      <c r="B182" s="26" t="s">
        <v>388</v>
      </c>
      <c r="C182" s="20" t="s">
        <v>161</v>
      </c>
      <c r="D182" s="20" t="s">
        <v>484</v>
      </c>
      <c r="E182" s="21" t="s">
        <v>888</v>
      </c>
      <c r="F182" s="75" t="s">
        <v>66</v>
      </c>
      <c r="G182" s="76">
        <v>2</v>
      </c>
      <c r="H182" s="77">
        <f t="shared" si="58"/>
        <v>124.68</v>
      </c>
      <c r="I182" s="78">
        <v>249.36</v>
      </c>
      <c r="J182" s="79">
        <f t="shared" si="59"/>
        <v>127.24</v>
      </c>
      <c r="K182" s="80">
        <f t="shared" si="60"/>
        <v>254.48</v>
      </c>
      <c r="L182" s="102"/>
    </row>
    <row r="183" spans="1:12" customFormat="1" ht="15.75" x14ac:dyDescent="0.25">
      <c r="A183" s="8" t="s">
        <v>68</v>
      </c>
      <c r="B183" s="224" t="s">
        <v>485</v>
      </c>
      <c r="C183" s="224"/>
      <c r="D183" s="224"/>
      <c r="E183" s="9" t="s">
        <v>486</v>
      </c>
      <c r="F183" s="34"/>
      <c r="G183" s="59"/>
      <c r="H183" s="60"/>
      <c r="I183" s="60"/>
      <c r="J183" s="61"/>
      <c r="K183" s="61"/>
      <c r="L183" s="100"/>
    </row>
    <row r="184" spans="1:12" customFormat="1" ht="47.25" x14ac:dyDescent="0.25">
      <c r="A184" s="10" t="s">
        <v>487</v>
      </c>
      <c r="B184" s="24" t="s">
        <v>388</v>
      </c>
      <c r="C184" s="11" t="s">
        <v>166</v>
      </c>
      <c r="D184" s="11" t="s">
        <v>488</v>
      </c>
      <c r="E184" s="12" t="s">
        <v>489</v>
      </c>
      <c r="F184" s="6" t="s">
        <v>56</v>
      </c>
      <c r="G184" s="69">
        <v>2</v>
      </c>
      <c r="H184" s="63">
        <f t="shared" ref="H184:H194" si="61">ROUND(I184/G184,2)</f>
        <v>17165.87</v>
      </c>
      <c r="I184" s="64">
        <v>34331.74</v>
      </c>
      <c r="J184" s="44">
        <f t="shared" si="59"/>
        <v>17517.77</v>
      </c>
      <c r="K184" s="43">
        <f t="shared" si="60"/>
        <v>35035.54</v>
      </c>
      <c r="L184" s="100"/>
    </row>
    <row r="185" spans="1:12" customFormat="1" ht="31.5" x14ac:dyDescent="0.25">
      <c r="A185" s="10" t="s">
        <v>490</v>
      </c>
      <c r="B185" s="24" t="s">
        <v>388</v>
      </c>
      <c r="C185" s="11" t="s">
        <v>168</v>
      </c>
      <c r="D185" s="11" t="s">
        <v>491</v>
      </c>
      <c r="E185" s="12" t="s">
        <v>492</v>
      </c>
      <c r="F185" s="6" t="s">
        <v>71</v>
      </c>
      <c r="G185" s="69">
        <v>200</v>
      </c>
      <c r="H185" s="63">
        <f t="shared" si="61"/>
        <v>12.46</v>
      </c>
      <c r="I185" s="64">
        <v>2492</v>
      </c>
      <c r="J185" s="44">
        <f t="shared" si="59"/>
        <v>12.72</v>
      </c>
      <c r="K185" s="43">
        <f t="shared" si="60"/>
        <v>2544</v>
      </c>
      <c r="L185" s="100"/>
    </row>
    <row r="186" spans="1:12" customFormat="1" ht="15.75" x14ac:dyDescent="0.25">
      <c r="A186" s="10" t="s">
        <v>493</v>
      </c>
      <c r="B186" s="24" t="s">
        <v>388</v>
      </c>
      <c r="C186" s="11" t="s">
        <v>172</v>
      </c>
      <c r="D186" s="11" t="s">
        <v>494</v>
      </c>
      <c r="E186" s="12" t="s">
        <v>495</v>
      </c>
      <c r="F186" s="6" t="s">
        <v>274</v>
      </c>
      <c r="G186" s="73">
        <v>1.5</v>
      </c>
      <c r="H186" s="63">
        <f t="shared" si="61"/>
        <v>318.05</v>
      </c>
      <c r="I186" s="64">
        <v>477.08</v>
      </c>
      <c r="J186" s="44">
        <f t="shared" si="59"/>
        <v>324.57</v>
      </c>
      <c r="K186" s="43">
        <f t="shared" si="60"/>
        <v>486.86</v>
      </c>
      <c r="L186" s="100"/>
    </row>
    <row r="187" spans="1:12" customFormat="1" ht="63" x14ac:dyDescent="0.25">
      <c r="A187" s="10" t="s">
        <v>496</v>
      </c>
      <c r="B187" s="24" t="s">
        <v>388</v>
      </c>
      <c r="C187" s="11" t="s">
        <v>176</v>
      </c>
      <c r="D187" s="11" t="s">
        <v>497</v>
      </c>
      <c r="E187" s="12" t="s">
        <v>498</v>
      </c>
      <c r="F187" s="6" t="s">
        <v>56</v>
      </c>
      <c r="G187" s="62">
        <v>1.87</v>
      </c>
      <c r="H187" s="63">
        <f t="shared" si="61"/>
        <v>6453.81</v>
      </c>
      <c r="I187" s="64">
        <v>12068.62</v>
      </c>
      <c r="J187" s="44">
        <f t="shared" si="59"/>
        <v>6586.11</v>
      </c>
      <c r="K187" s="43">
        <f t="shared" si="60"/>
        <v>12316.03</v>
      </c>
      <c r="L187" s="100"/>
    </row>
    <row r="188" spans="1:12" customFormat="1" ht="31.5" x14ac:dyDescent="0.25">
      <c r="A188" s="10" t="s">
        <v>499</v>
      </c>
      <c r="B188" s="24" t="s">
        <v>388</v>
      </c>
      <c r="C188" s="11" t="s">
        <v>178</v>
      </c>
      <c r="D188" s="11" t="s">
        <v>500</v>
      </c>
      <c r="E188" s="12" t="s">
        <v>501</v>
      </c>
      <c r="F188" s="6" t="s">
        <v>502</v>
      </c>
      <c r="G188" s="70">
        <v>3.0599999999999998E-3</v>
      </c>
      <c r="H188" s="63">
        <f t="shared" si="61"/>
        <v>604284.31000000006</v>
      </c>
      <c r="I188" s="64">
        <v>1849.11</v>
      </c>
      <c r="J188" s="44">
        <f t="shared" si="59"/>
        <v>616672.14</v>
      </c>
      <c r="K188" s="43">
        <f t="shared" si="60"/>
        <v>1887.02</v>
      </c>
      <c r="L188" s="100"/>
    </row>
    <row r="189" spans="1:12" customFormat="1" ht="31.5" x14ac:dyDescent="0.25">
      <c r="A189" s="10" t="s">
        <v>503</v>
      </c>
      <c r="B189" s="24" t="s">
        <v>388</v>
      </c>
      <c r="C189" s="11" t="s">
        <v>180</v>
      </c>
      <c r="D189" s="11" t="s">
        <v>504</v>
      </c>
      <c r="E189" s="12" t="s">
        <v>505</v>
      </c>
      <c r="F189" s="6" t="s">
        <v>502</v>
      </c>
      <c r="G189" s="70">
        <v>0.14688000000000001</v>
      </c>
      <c r="H189" s="63">
        <f t="shared" si="61"/>
        <v>66677.289999999994</v>
      </c>
      <c r="I189" s="64">
        <v>9793.56</v>
      </c>
      <c r="J189" s="44">
        <f t="shared" si="59"/>
        <v>68044.17</v>
      </c>
      <c r="K189" s="43">
        <f t="shared" si="60"/>
        <v>9994.33</v>
      </c>
      <c r="L189" s="100"/>
    </row>
    <row r="190" spans="1:12" customFormat="1" ht="31.5" x14ac:dyDescent="0.25">
      <c r="A190" s="10" t="s">
        <v>506</v>
      </c>
      <c r="B190" s="24" t="s">
        <v>388</v>
      </c>
      <c r="C190" s="11" t="s">
        <v>182</v>
      </c>
      <c r="D190" s="11" t="s">
        <v>507</v>
      </c>
      <c r="E190" s="12" t="s">
        <v>508</v>
      </c>
      <c r="F190" s="6" t="s">
        <v>502</v>
      </c>
      <c r="G190" s="65">
        <v>4.0800000000000003E-2</v>
      </c>
      <c r="H190" s="63">
        <f t="shared" si="61"/>
        <v>93947.79</v>
      </c>
      <c r="I190" s="64">
        <v>3833.07</v>
      </c>
      <c r="J190" s="44">
        <f t="shared" si="59"/>
        <v>95873.72</v>
      </c>
      <c r="K190" s="43">
        <f t="shared" si="60"/>
        <v>3911.65</v>
      </c>
      <c r="L190" s="100"/>
    </row>
    <row r="191" spans="1:12" customFormat="1" ht="63" x14ac:dyDescent="0.25">
      <c r="A191" s="10" t="s">
        <v>509</v>
      </c>
      <c r="B191" s="24" t="s">
        <v>388</v>
      </c>
      <c r="C191" s="11" t="s">
        <v>184</v>
      </c>
      <c r="D191" s="11" t="s">
        <v>510</v>
      </c>
      <c r="E191" s="12" t="s">
        <v>511</v>
      </c>
      <c r="F191" s="6" t="s">
        <v>56</v>
      </c>
      <c r="G191" s="73">
        <v>1.6</v>
      </c>
      <c r="H191" s="63">
        <f t="shared" si="61"/>
        <v>7683.66</v>
      </c>
      <c r="I191" s="64">
        <v>12293.86</v>
      </c>
      <c r="J191" s="44">
        <f t="shared" si="59"/>
        <v>7841.18</v>
      </c>
      <c r="K191" s="43">
        <f t="shared" si="60"/>
        <v>12545.89</v>
      </c>
      <c r="L191" s="100"/>
    </row>
    <row r="192" spans="1:12" customFormat="1" ht="31.5" x14ac:dyDescent="0.25">
      <c r="A192" s="10" t="s">
        <v>512</v>
      </c>
      <c r="B192" s="24" t="s">
        <v>388</v>
      </c>
      <c r="C192" s="11" t="s">
        <v>186</v>
      </c>
      <c r="D192" s="11" t="s">
        <v>513</v>
      </c>
      <c r="E192" s="12" t="s">
        <v>514</v>
      </c>
      <c r="F192" s="6" t="s">
        <v>502</v>
      </c>
      <c r="G192" s="65">
        <v>0.16320000000000001</v>
      </c>
      <c r="H192" s="63">
        <f t="shared" si="61"/>
        <v>82519</v>
      </c>
      <c r="I192" s="64">
        <v>13467.1</v>
      </c>
      <c r="J192" s="44">
        <f t="shared" si="59"/>
        <v>84210.64</v>
      </c>
      <c r="K192" s="43">
        <f t="shared" si="60"/>
        <v>13743.18</v>
      </c>
      <c r="L192" s="100"/>
    </row>
    <row r="193" spans="1:12" customFormat="1" ht="63" x14ac:dyDescent="0.25">
      <c r="A193" s="10" t="s">
        <v>515</v>
      </c>
      <c r="B193" s="24" t="s">
        <v>388</v>
      </c>
      <c r="C193" s="11" t="s">
        <v>191</v>
      </c>
      <c r="D193" s="11" t="s">
        <v>516</v>
      </c>
      <c r="E193" s="12" t="s">
        <v>517</v>
      </c>
      <c r="F193" s="6" t="s">
        <v>56</v>
      </c>
      <c r="G193" s="73">
        <v>0.4</v>
      </c>
      <c r="H193" s="63">
        <f t="shared" si="61"/>
        <v>14521.58</v>
      </c>
      <c r="I193" s="64">
        <v>5808.63</v>
      </c>
      <c r="J193" s="44">
        <f t="shared" si="59"/>
        <v>14819.27</v>
      </c>
      <c r="K193" s="43">
        <f t="shared" si="60"/>
        <v>5927.71</v>
      </c>
      <c r="L193" s="100"/>
    </row>
    <row r="194" spans="1:12" customFormat="1" ht="31.5" x14ac:dyDescent="0.25">
      <c r="A194" s="10" t="s">
        <v>518</v>
      </c>
      <c r="B194" s="24" t="s">
        <v>388</v>
      </c>
      <c r="C194" s="11" t="s">
        <v>193</v>
      </c>
      <c r="D194" s="11" t="s">
        <v>519</v>
      </c>
      <c r="E194" s="12" t="s">
        <v>520</v>
      </c>
      <c r="F194" s="6" t="s">
        <v>502</v>
      </c>
      <c r="G194" s="65">
        <v>4.0800000000000003E-2</v>
      </c>
      <c r="H194" s="63">
        <f t="shared" si="61"/>
        <v>1040252.45</v>
      </c>
      <c r="I194" s="64">
        <v>42442.3</v>
      </c>
      <c r="J194" s="44">
        <f t="shared" si="59"/>
        <v>1061577.6299999999</v>
      </c>
      <c r="K194" s="43">
        <f t="shared" si="60"/>
        <v>43312.37</v>
      </c>
      <c r="L194" s="100"/>
    </row>
    <row r="195" spans="1:12" s="30" customFormat="1" ht="18.75" customHeight="1" x14ac:dyDescent="0.3">
      <c r="A195" s="238" t="s">
        <v>522</v>
      </c>
      <c r="B195" s="239"/>
      <c r="C195" s="240"/>
      <c r="D195" s="15"/>
      <c r="E195" s="15"/>
      <c r="F195" s="55"/>
      <c r="G195" s="55"/>
      <c r="H195" s="55"/>
      <c r="I195" s="110">
        <f>SUM(I198:I230)</f>
        <v>242209.85</v>
      </c>
      <c r="J195" s="81"/>
      <c r="K195" s="81">
        <f>SUM(K198:K230)</f>
        <v>247174.94999999998</v>
      </c>
      <c r="L195" s="114"/>
    </row>
    <row r="196" spans="1:12" s="30" customFormat="1" ht="18.75" x14ac:dyDescent="0.3">
      <c r="A196" s="247" t="s">
        <v>873</v>
      </c>
      <c r="B196" s="248"/>
      <c r="C196" s="248"/>
      <c r="D196" s="248"/>
      <c r="E196" s="249"/>
      <c r="F196" s="82"/>
      <c r="G196" s="82"/>
      <c r="H196" s="82"/>
      <c r="I196" s="109">
        <f>I199+I200+I202+I204+I206+I208+I210+I212+I214+I216+I218+I219+I221</f>
        <v>136204.07999999999</v>
      </c>
      <c r="J196" s="83"/>
      <c r="K196" s="83">
        <f>K199+K200+K202+K204+K206+K208+K210+K212+K214+K216+K218+K219+K221</f>
        <v>138996.32999999999</v>
      </c>
      <c r="L196" s="117"/>
    </row>
    <row r="197" spans="1:12" customFormat="1" ht="15.75" x14ac:dyDescent="0.25">
      <c r="A197" s="8" t="s">
        <v>73</v>
      </c>
      <c r="B197" s="225" t="s">
        <v>521</v>
      </c>
      <c r="C197" s="226"/>
      <c r="D197" s="227"/>
      <c r="E197" s="9" t="s">
        <v>522</v>
      </c>
      <c r="F197" s="34"/>
      <c r="G197" s="59"/>
      <c r="H197" s="60"/>
      <c r="I197" s="60"/>
      <c r="J197" s="61"/>
      <c r="K197" s="61"/>
      <c r="L197" s="100"/>
    </row>
    <row r="198" spans="1:12" customFormat="1" ht="31.5" x14ac:dyDescent="0.25">
      <c r="A198" s="10" t="s">
        <v>523</v>
      </c>
      <c r="B198" s="24" t="s">
        <v>524</v>
      </c>
      <c r="C198" s="11" t="s">
        <v>10</v>
      </c>
      <c r="D198" s="11" t="s">
        <v>525</v>
      </c>
      <c r="E198" s="12" t="s">
        <v>526</v>
      </c>
      <c r="F198" s="6" t="s">
        <v>66</v>
      </c>
      <c r="G198" s="69">
        <v>2</v>
      </c>
      <c r="H198" s="63">
        <f t="shared" ref="H198:H221" si="62">ROUND(I198/G198,2)</f>
        <v>8530</v>
      </c>
      <c r="I198" s="64">
        <v>17059.990000000002</v>
      </c>
      <c r="J198" s="44">
        <f t="shared" ref="J198:J221" si="63">ROUND(H198*M$8*N$8,2)</f>
        <v>8704.8700000000008</v>
      </c>
      <c r="K198" s="43">
        <f t="shared" ref="K198:K221" si="64">ROUND(J198*G198,2)</f>
        <v>17409.740000000002</v>
      </c>
      <c r="L198" s="100"/>
    </row>
    <row r="199" spans="1:12" s="28" customFormat="1" ht="31.5" x14ac:dyDescent="0.25">
      <c r="A199" s="19" t="s">
        <v>527</v>
      </c>
      <c r="B199" s="26" t="s">
        <v>524</v>
      </c>
      <c r="C199" s="20" t="s">
        <v>19</v>
      </c>
      <c r="D199" s="20" t="s">
        <v>528</v>
      </c>
      <c r="E199" s="21" t="s">
        <v>889</v>
      </c>
      <c r="F199" s="75" t="s">
        <v>66</v>
      </c>
      <c r="G199" s="76">
        <v>1</v>
      </c>
      <c r="H199" s="77">
        <f t="shared" si="62"/>
        <v>27268.01</v>
      </c>
      <c r="I199" s="78">
        <v>27268.01</v>
      </c>
      <c r="J199" s="79">
        <f t="shared" si="63"/>
        <v>27827</v>
      </c>
      <c r="K199" s="80">
        <f t="shared" si="64"/>
        <v>27827</v>
      </c>
      <c r="L199" s="102"/>
    </row>
    <row r="200" spans="1:12" s="28" customFormat="1" ht="31.5" x14ac:dyDescent="0.25">
      <c r="A200" s="19" t="s">
        <v>529</v>
      </c>
      <c r="B200" s="26" t="s">
        <v>524</v>
      </c>
      <c r="C200" s="20" t="s">
        <v>23</v>
      </c>
      <c r="D200" s="20" t="s">
        <v>530</v>
      </c>
      <c r="E200" s="21" t="s">
        <v>890</v>
      </c>
      <c r="F200" s="75" t="s">
        <v>66</v>
      </c>
      <c r="G200" s="76">
        <v>1</v>
      </c>
      <c r="H200" s="77">
        <f t="shared" si="62"/>
        <v>9593.36</v>
      </c>
      <c r="I200" s="78">
        <v>9593.36</v>
      </c>
      <c r="J200" s="79">
        <f t="shared" si="63"/>
        <v>9790.02</v>
      </c>
      <c r="K200" s="80">
        <f t="shared" si="64"/>
        <v>9790.02</v>
      </c>
      <c r="L200" s="102"/>
    </row>
    <row r="201" spans="1:12" customFormat="1" ht="31.5" x14ac:dyDescent="0.25">
      <c r="A201" s="10" t="s">
        <v>531</v>
      </c>
      <c r="B201" s="24" t="s">
        <v>524</v>
      </c>
      <c r="C201" s="11" t="s">
        <v>27</v>
      </c>
      <c r="D201" s="11" t="s">
        <v>532</v>
      </c>
      <c r="E201" s="12" t="s">
        <v>533</v>
      </c>
      <c r="F201" s="6" t="s">
        <v>534</v>
      </c>
      <c r="G201" s="73">
        <v>0.1</v>
      </c>
      <c r="H201" s="63">
        <f t="shared" si="62"/>
        <v>4559.3</v>
      </c>
      <c r="I201" s="64">
        <v>455.93</v>
      </c>
      <c r="J201" s="44">
        <f t="shared" si="63"/>
        <v>4652.7700000000004</v>
      </c>
      <c r="K201" s="43">
        <f t="shared" si="64"/>
        <v>465.28</v>
      </c>
      <c r="L201" s="100"/>
    </row>
    <row r="202" spans="1:12" s="28" customFormat="1" ht="31.5" x14ac:dyDescent="0.25">
      <c r="A202" s="19" t="s">
        <v>535</v>
      </c>
      <c r="B202" s="26" t="s">
        <v>524</v>
      </c>
      <c r="C202" s="20" t="s">
        <v>32</v>
      </c>
      <c r="D202" s="20" t="s">
        <v>536</v>
      </c>
      <c r="E202" s="21" t="s">
        <v>891</v>
      </c>
      <c r="F202" s="75" t="s">
        <v>66</v>
      </c>
      <c r="G202" s="76">
        <v>1</v>
      </c>
      <c r="H202" s="77">
        <f t="shared" si="62"/>
        <v>16818.88</v>
      </c>
      <c r="I202" s="78">
        <v>16818.88</v>
      </c>
      <c r="J202" s="79">
        <f t="shared" si="63"/>
        <v>17163.669999999998</v>
      </c>
      <c r="K202" s="80">
        <f t="shared" si="64"/>
        <v>17163.669999999998</v>
      </c>
      <c r="L202" s="102"/>
    </row>
    <row r="203" spans="1:12" customFormat="1" ht="31.5" x14ac:dyDescent="0.25">
      <c r="A203" s="10" t="s">
        <v>537</v>
      </c>
      <c r="B203" s="24" t="s">
        <v>524</v>
      </c>
      <c r="C203" s="11" t="s">
        <v>36</v>
      </c>
      <c r="D203" s="11" t="s">
        <v>538</v>
      </c>
      <c r="E203" s="12" t="s">
        <v>539</v>
      </c>
      <c r="F203" s="6" t="s">
        <v>66</v>
      </c>
      <c r="G203" s="69">
        <v>1</v>
      </c>
      <c r="H203" s="63">
        <f t="shared" si="62"/>
        <v>1050.3399999999999</v>
      </c>
      <c r="I203" s="64">
        <v>1050.3399999999999</v>
      </c>
      <c r="J203" s="44">
        <f t="shared" si="63"/>
        <v>1071.8699999999999</v>
      </c>
      <c r="K203" s="43">
        <f t="shared" si="64"/>
        <v>1071.8699999999999</v>
      </c>
      <c r="L203" s="100"/>
    </row>
    <row r="204" spans="1:12" s="28" customFormat="1" ht="31.5" x14ac:dyDescent="0.25">
      <c r="A204" s="19" t="s">
        <v>540</v>
      </c>
      <c r="B204" s="26" t="s">
        <v>524</v>
      </c>
      <c r="C204" s="20" t="s">
        <v>40</v>
      </c>
      <c r="D204" s="20" t="s">
        <v>541</v>
      </c>
      <c r="E204" s="21" t="s">
        <v>892</v>
      </c>
      <c r="F204" s="75" t="s">
        <v>66</v>
      </c>
      <c r="G204" s="76">
        <v>1</v>
      </c>
      <c r="H204" s="77">
        <f t="shared" si="62"/>
        <v>3225.85</v>
      </c>
      <c r="I204" s="78">
        <v>3225.85</v>
      </c>
      <c r="J204" s="79">
        <f t="shared" si="63"/>
        <v>3291.98</v>
      </c>
      <c r="K204" s="80">
        <f t="shared" si="64"/>
        <v>3291.98</v>
      </c>
      <c r="L204" s="102"/>
    </row>
    <row r="205" spans="1:12" customFormat="1" ht="15.75" x14ac:dyDescent="0.25">
      <c r="A205" s="10" t="s">
        <v>542</v>
      </c>
      <c r="B205" s="24" t="s">
        <v>524</v>
      </c>
      <c r="C205" s="11" t="s">
        <v>44</v>
      </c>
      <c r="D205" s="11" t="s">
        <v>543</v>
      </c>
      <c r="E205" s="12" t="s">
        <v>544</v>
      </c>
      <c r="F205" s="6" t="s">
        <v>66</v>
      </c>
      <c r="G205" s="69">
        <v>1</v>
      </c>
      <c r="H205" s="63">
        <f t="shared" si="62"/>
        <v>1472</v>
      </c>
      <c r="I205" s="64">
        <v>1472</v>
      </c>
      <c r="J205" s="44">
        <f t="shared" si="63"/>
        <v>1502.18</v>
      </c>
      <c r="K205" s="43">
        <f t="shared" si="64"/>
        <v>1502.18</v>
      </c>
      <c r="L205" s="100"/>
    </row>
    <row r="206" spans="1:12" s="28" customFormat="1" ht="31.5" x14ac:dyDescent="0.25">
      <c r="A206" s="19" t="s">
        <v>545</v>
      </c>
      <c r="B206" s="26" t="s">
        <v>524</v>
      </c>
      <c r="C206" s="20" t="s">
        <v>48</v>
      </c>
      <c r="D206" s="20" t="s">
        <v>546</v>
      </c>
      <c r="E206" s="21" t="s">
        <v>893</v>
      </c>
      <c r="F206" s="75" t="s">
        <v>66</v>
      </c>
      <c r="G206" s="76">
        <v>1</v>
      </c>
      <c r="H206" s="77">
        <f t="shared" si="62"/>
        <v>2906.16</v>
      </c>
      <c r="I206" s="78">
        <v>2906.16</v>
      </c>
      <c r="J206" s="79">
        <f t="shared" si="63"/>
        <v>2965.74</v>
      </c>
      <c r="K206" s="80">
        <f t="shared" si="64"/>
        <v>2965.74</v>
      </c>
      <c r="L206" s="102"/>
    </row>
    <row r="207" spans="1:12" customFormat="1" ht="31.5" x14ac:dyDescent="0.25">
      <c r="A207" s="10" t="s">
        <v>547</v>
      </c>
      <c r="B207" s="24" t="s">
        <v>524</v>
      </c>
      <c r="C207" s="11" t="s">
        <v>53</v>
      </c>
      <c r="D207" s="11" t="s">
        <v>548</v>
      </c>
      <c r="E207" s="12" t="s">
        <v>549</v>
      </c>
      <c r="F207" s="6" t="s">
        <v>66</v>
      </c>
      <c r="G207" s="69">
        <v>1</v>
      </c>
      <c r="H207" s="63">
        <f t="shared" si="62"/>
        <v>7013.08</v>
      </c>
      <c r="I207" s="64">
        <v>7013.08</v>
      </c>
      <c r="J207" s="44">
        <f t="shared" si="63"/>
        <v>7156.85</v>
      </c>
      <c r="K207" s="43">
        <f t="shared" si="64"/>
        <v>7156.85</v>
      </c>
      <c r="L207" s="100"/>
    </row>
    <row r="208" spans="1:12" s="28" customFormat="1" ht="31.5" x14ac:dyDescent="0.25">
      <c r="A208" s="19" t="s">
        <v>550</v>
      </c>
      <c r="B208" s="26" t="s">
        <v>524</v>
      </c>
      <c r="C208" s="20" t="s">
        <v>59</v>
      </c>
      <c r="D208" s="20" t="s">
        <v>551</v>
      </c>
      <c r="E208" s="21" t="s">
        <v>894</v>
      </c>
      <c r="F208" s="75" t="s">
        <v>66</v>
      </c>
      <c r="G208" s="76">
        <v>1</v>
      </c>
      <c r="H208" s="77">
        <f t="shared" si="62"/>
        <v>4932.18</v>
      </c>
      <c r="I208" s="78">
        <v>4932.18</v>
      </c>
      <c r="J208" s="79">
        <f t="shared" si="63"/>
        <v>5033.29</v>
      </c>
      <c r="K208" s="80">
        <f t="shared" si="64"/>
        <v>5033.29</v>
      </c>
      <c r="L208" s="102"/>
    </row>
    <row r="209" spans="1:12" customFormat="1" ht="31.5" x14ac:dyDescent="0.25">
      <c r="A209" s="10" t="s">
        <v>552</v>
      </c>
      <c r="B209" s="24" t="s">
        <v>524</v>
      </c>
      <c r="C209" s="11" t="s">
        <v>63</v>
      </c>
      <c r="D209" s="11" t="s">
        <v>538</v>
      </c>
      <c r="E209" s="12" t="s">
        <v>539</v>
      </c>
      <c r="F209" s="6" t="s">
        <v>66</v>
      </c>
      <c r="G209" s="69">
        <v>2</v>
      </c>
      <c r="H209" s="63">
        <f t="shared" si="62"/>
        <v>1050.3499999999999</v>
      </c>
      <c r="I209" s="64">
        <v>2100.69</v>
      </c>
      <c r="J209" s="44">
        <f t="shared" si="63"/>
        <v>1071.8800000000001</v>
      </c>
      <c r="K209" s="43">
        <f t="shared" si="64"/>
        <v>2143.7600000000002</v>
      </c>
      <c r="L209" s="100"/>
    </row>
    <row r="210" spans="1:12" s="28" customFormat="1" ht="15.75" x14ac:dyDescent="0.25">
      <c r="A210" s="19" t="s">
        <v>553</v>
      </c>
      <c r="B210" s="26" t="s">
        <v>524</v>
      </c>
      <c r="C210" s="20" t="s">
        <v>68</v>
      </c>
      <c r="D210" s="20" t="s">
        <v>554</v>
      </c>
      <c r="E210" s="21" t="s">
        <v>895</v>
      </c>
      <c r="F210" s="75" t="s">
        <v>66</v>
      </c>
      <c r="G210" s="76">
        <v>2</v>
      </c>
      <c r="H210" s="77">
        <f t="shared" si="62"/>
        <v>4317.0200000000004</v>
      </c>
      <c r="I210" s="78">
        <v>8634.0400000000009</v>
      </c>
      <c r="J210" s="79">
        <f t="shared" si="63"/>
        <v>4405.5200000000004</v>
      </c>
      <c r="K210" s="80">
        <f t="shared" si="64"/>
        <v>8811.0400000000009</v>
      </c>
      <c r="L210" s="102"/>
    </row>
    <row r="211" spans="1:12" customFormat="1" ht="47.25" x14ac:dyDescent="0.25">
      <c r="A211" s="10" t="s">
        <v>555</v>
      </c>
      <c r="B211" s="24" t="s">
        <v>524</v>
      </c>
      <c r="C211" s="11" t="s">
        <v>73</v>
      </c>
      <c r="D211" s="11" t="s">
        <v>556</v>
      </c>
      <c r="E211" s="12" t="s">
        <v>557</v>
      </c>
      <c r="F211" s="6" t="s">
        <v>66</v>
      </c>
      <c r="G211" s="69">
        <v>15</v>
      </c>
      <c r="H211" s="63">
        <f t="shared" si="62"/>
        <v>1920.43</v>
      </c>
      <c r="I211" s="64">
        <v>28806.42</v>
      </c>
      <c r="J211" s="44">
        <f t="shared" si="63"/>
        <v>1959.8</v>
      </c>
      <c r="K211" s="43">
        <f t="shared" si="64"/>
        <v>29397</v>
      </c>
      <c r="L211" s="100"/>
    </row>
    <row r="212" spans="1:12" s="28" customFormat="1" ht="31.5" x14ac:dyDescent="0.25">
      <c r="A212" s="19" t="s">
        <v>558</v>
      </c>
      <c r="B212" s="26" t="s">
        <v>524</v>
      </c>
      <c r="C212" s="20" t="s">
        <v>79</v>
      </c>
      <c r="D212" s="20" t="s">
        <v>559</v>
      </c>
      <c r="E212" s="21" t="s">
        <v>896</v>
      </c>
      <c r="F212" s="75" t="s">
        <v>66</v>
      </c>
      <c r="G212" s="76">
        <v>15</v>
      </c>
      <c r="H212" s="77">
        <f t="shared" si="62"/>
        <v>1133.44</v>
      </c>
      <c r="I212" s="78">
        <v>17001.599999999999</v>
      </c>
      <c r="J212" s="79">
        <f t="shared" si="63"/>
        <v>1156.68</v>
      </c>
      <c r="K212" s="80">
        <f t="shared" si="64"/>
        <v>17350.2</v>
      </c>
      <c r="L212" s="102"/>
    </row>
    <row r="213" spans="1:12" customFormat="1" ht="63.75" customHeight="1" x14ac:dyDescent="0.25">
      <c r="A213" s="10" t="s">
        <v>560</v>
      </c>
      <c r="B213" s="24" t="s">
        <v>524</v>
      </c>
      <c r="C213" s="11" t="s">
        <v>83</v>
      </c>
      <c r="D213" s="11" t="s">
        <v>561</v>
      </c>
      <c r="E213" s="12" t="s">
        <v>562</v>
      </c>
      <c r="F213" s="6" t="s">
        <v>274</v>
      </c>
      <c r="G213" s="62">
        <v>0.02</v>
      </c>
      <c r="H213" s="63">
        <f t="shared" si="62"/>
        <v>42893</v>
      </c>
      <c r="I213" s="64">
        <v>857.86</v>
      </c>
      <c r="J213" s="44">
        <f t="shared" si="63"/>
        <v>43772.31</v>
      </c>
      <c r="K213" s="43">
        <f t="shared" si="64"/>
        <v>875.45</v>
      </c>
      <c r="L213" s="100"/>
    </row>
    <row r="214" spans="1:12" s="28" customFormat="1" ht="31.5" x14ac:dyDescent="0.25">
      <c r="A214" s="19" t="s">
        <v>563</v>
      </c>
      <c r="B214" s="26" t="s">
        <v>524</v>
      </c>
      <c r="C214" s="20" t="s">
        <v>87</v>
      </c>
      <c r="D214" s="20" t="s">
        <v>564</v>
      </c>
      <c r="E214" s="21" t="s">
        <v>897</v>
      </c>
      <c r="F214" s="75" t="s">
        <v>66</v>
      </c>
      <c r="G214" s="76">
        <v>2</v>
      </c>
      <c r="H214" s="77">
        <f t="shared" si="62"/>
        <v>937.79</v>
      </c>
      <c r="I214" s="78">
        <v>1875.58</v>
      </c>
      <c r="J214" s="79">
        <f t="shared" si="63"/>
        <v>957.01</v>
      </c>
      <c r="K214" s="80">
        <f t="shared" si="64"/>
        <v>1914.02</v>
      </c>
      <c r="L214" s="102"/>
    </row>
    <row r="215" spans="1:12" customFormat="1" ht="15.75" x14ac:dyDescent="0.25">
      <c r="A215" s="10" t="s">
        <v>565</v>
      </c>
      <c r="B215" s="24" t="s">
        <v>524</v>
      </c>
      <c r="C215" s="11" t="s">
        <v>91</v>
      </c>
      <c r="D215" s="11" t="s">
        <v>566</v>
      </c>
      <c r="E215" s="12" t="s">
        <v>567</v>
      </c>
      <c r="F215" s="6" t="s">
        <v>66</v>
      </c>
      <c r="G215" s="69">
        <v>2</v>
      </c>
      <c r="H215" s="63">
        <f t="shared" si="62"/>
        <v>2367.4899999999998</v>
      </c>
      <c r="I215" s="64">
        <v>4734.9799999999996</v>
      </c>
      <c r="J215" s="44">
        <f t="shared" si="63"/>
        <v>2416.02</v>
      </c>
      <c r="K215" s="43">
        <f t="shared" si="64"/>
        <v>4832.04</v>
      </c>
      <c r="L215" s="100"/>
    </row>
    <row r="216" spans="1:12" s="28" customFormat="1" ht="31.5" x14ac:dyDescent="0.25">
      <c r="A216" s="19" t="s">
        <v>568</v>
      </c>
      <c r="B216" s="26" t="s">
        <v>524</v>
      </c>
      <c r="C216" s="20" t="s">
        <v>97</v>
      </c>
      <c r="D216" s="20" t="s">
        <v>569</v>
      </c>
      <c r="E216" s="21" t="s">
        <v>898</v>
      </c>
      <c r="F216" s="75" t="s">
        <v>66</v>
      </c>
      <c r="G216" s="76">
        <v>2</v>
      </c>
      <c r="H216" s="77">
        <f t="shared" si="62"/>
        <v>288.42</v>
      </c>
      <c r="I216" s="78">
        <v>576.84</v>
      </c>
      <c r="J216" s="79">
        <f t="shared" si="63"/>
        <v>294.33</v>
      </c>
      <c r="K216" s="80">
        <f t="shared" si="64"/>
        <v>588.66</v>
      </c>
      <c r="L216" s="102"/>
    </row>
    <row r="217" spans="1:12" customFormat="1" ht="15.75" x14ac:dyDescent="0.25">
      <c r="A217" s="10" t="s">
        <v>570</v>
      </c>
      <c r="B217" s="24" t="s">
        <v>524</v>
      </c>
      <c r="C217" s="11" t="s">
        <v>101</v>
      </c>
      <c r="D217" s="11" t="s">
        <v>571</v>
      </c>
      <c r="E217" s="12" t="s">
        <v>572</v>
      </c>
      <c r="F217" s="6" t="s">
        <v>66</v>
      </c>
      <c r="G217" s="69">
        <v>3</v>
      </c>
      <c r="H217" s="63">
        <f t="shared" si="62"/>
        <v>2311.3200000000002</v>
      </c>
      <c r="I217" s="64">
        <v>6933.96</v>
      </c>
      <c r="J217" s="44">
        <f t="shared" si="63"/>
        <v>2358.6999999999998</v>
      </c>
      <c r="K217" s="43">
        <f t="shared" si="64"/>
        <v>7076.1</v>
      </c>
      <c r="L217" s="100"/>
    </row>
    <row r="218" spans="1:12" s="28" customFormat="1" ht="31.5" x14ac:dyDescent="0.25">
      <c r="A218" s="19" t="s">
        <v>573</v>
      </c>
      <c r="B218" s="26" t="s">
        <v>524</v>
      </c>
      <c r="C218" s="20" t="s">
        <v>105</v>
      </c>
      <c r="D218" s="20" t="s">
        <v>574</v>
      </c>
      <c r="E218" s="21" t="s">
        <v>899</v>
      </c>
      <c r="F218" s="75" t="s">
        <v>66</v>
      </c>
      <c r="G218" s="76">
        <v>1</v>
      </c>
      <c r="H218" s="77">
        <f t="shared" si="62"/>
        <v>40942.79</v>
      </c>
      <c r="I218" s="78">
        <v>40942.79</v>
      </c>
      <c r="J218" s="79">
        <f t="shared" si="63"/>
        <v>41782.120000000003</v>
      </c>
      <c r="K218" s="80">
        <f t="shared" si="64"/>
        <v>41782.120000000003</v>
      </c>
      <c r="L218" s="102"/>
    </row>
    <row r="219" spans="1:12" s="28" customFormat="1" ht="15.75" x14ac:dyDescent="0.25">
      <c r="A219" s="19" t="s">
        <v>575</v>
      </c>
      <c r="B219" s="26" t="s">
        <v>524</v>
      </c>
      <c r="C219" s="20" t="s">
        <v>109</v>
      </c>
      <c r="D219" s="20" t="s">
        <v>576</v>
      </c>
      <c r="E219" s="21" t="s">
        <v>900</v>
      </c>
      <c r="F219" s="75" t="s">
        <v>66</v>
      </c>
      <c r="G219" s="76">
        <v>2</v>
      </c>
      <c r="H219" s="77">
        <f t="shared" si="62"/>
        <v>853.45</v>
      </c>
      <c r="I219" s="78">
        <v>1706.9</v>
      </c>
      <c r="J219" s="79">
        <f t="shared" si="63"/>
        <v>870.95</v>
      </c>
      <c r="K219" s="80">
        <f t="shared" si="64"/>
        <v>1741.9</v>
      </c>
      <c r="L219" s="102"/>
    </row>
    <row r="220" spans="1:12" customFormat="1" ht="15.75" x14ac:dyDescent="0.25">
      <c r="A220" s="10" t="s">
        <v>577</v>
      </c>
      <c r="B220" s="24" t="s">
        <v>524</v>
      </c>
      <c r="C220" s="11" t="s">
        <v>115</v>
      </c>
      <c r="D220" s="11" t="s">
        <v>571</v>
      </c>
      <c r="E220" s="12" t="s">
        <v>572</v>
      </c>
      <c r="F220" s="6" t="s">
        <v>66</v>
      </c>
      <c r="G220" s="69">
        <v>1</v>
      </c>
      <c r="H220" s="63">
        <f t="shared" si="62"/>
        <v>2311.33</v>
      </c>
      <c r="I220" s="64">
        <v>2311.33</v>
      </c>
      <c r="J220" s="44">
        <f t="shared" si="63"/>
        <v>2358.71</v>
      </c>
      <c r="K220" s="43">
        <f t="shared" si="64"/>
        <v>2358.71</v>
      </c>
      <c r="L220" s="100"/>
    </row>
    <row r="221" spans="1:12" s="28" customFormat="1" ht="31.5" x14ac:dyDescent="0.25">
      <c r="A221" s="19" t="s">
        <v>578</v>
      </c>
      <c r="B221" s="26" t="s">
        <v>524</v>
      </c>
      <c r="C221" s="20" t="s">
        <v>120</v>
      </c>
      <c r="D221" s="20" t="s">
        <v>579</v>
      </c>
      <c r="E221" s="21" t="s">
        <v>901</v>
      </c>
      <c r="F221" s="75" t="s">
        <v>66</v>
      </c>
      <c r="G221" s="76">
        <v>1</v>
      </c>
      <c r="H221" s="77">
        <f t="shared" si="62"/>
        <v>721.89</v>
      </c>
      <c r="I221" s="78">
        <v>721.89</v>
      </c>
      <c r="J221" s="79">
        <f t="shared" si="63"/>
        <v>736.69</v>
      </c>
      <c r="K221" s="80">
        <f t="shared" si="64"/>
        <v>736.69</v>
      </c>
      <c r="L221" s="102"/>
    </row>
    <row r="222" spans="1:12" customFormat="1" ht="15.75" x14ac:dyDescent="0.25">
      <c r="A222" s="8" t="s">
        <v>79</v>
      </c>
      <c r="B222" s="224" t="s">
        <v>580</v>
      </c>
      <c r="C222" s="224"/>
      <c r="D222" s="224"/>
      <c r="E222" s="9" t="s">
        <v>486</v>
      </c>
      <c r="F222" s="34"/>
      <c r="G222" s="59"/>
      <c r="H222" s="60"/>
      <c r="I222" s="60"/>
      <c r="J222" s="61"/>
      <c r="K222" s="61"/>
      <c r="L222" s="100"/>
    </row>
    <row r="223" spans="1:12" customFormat="1" ht="63" x14ac:dyDescent="0.25">
      <c r="A223" s="10" t="s">
        <v>581</v>
      </c>
      <c r="B223" s="24" t="s">
        <v>524</v>
      </c>
      <c r="C223" s="11" t="s">
        <v>124</v>
      </c>
      <c r="D223" s="11" t="s">
        <v>582</v>
      </c>
      <c r="E223" s="12" t="s">
        <v>583</v>
      </c>
      <c r="F223" s="6" t="s">
        <v>56</v>
      </c>
      <c r="G223" s="73">
        <v>1.2</v>
      </c>
      <c r="H223" s="63">
        <f t="shared" ref="H223:H230" si="65">ROUND(I223/G223,2)</f>
        <v>5343.12</v>
      </c>
      <c r="I223" s="64">
        <v>6411.74</v>
      </c>
      <c r="J223" s="44">
        <f t="shared" ref="J223:J230" si="66">ROUND(H223*M$8*N$8,2)</f>
        <v>5452.65</v>
      </c>
      <c r="K223" s="43">
        <f t="shared" ref="K223:K229" si="67">ROUND(J223*G223,2)</f>
        <v>6543.18</v>
      </c>
      <c r="L223" s="100"/>
    </row>
    <row r="224" spans="1:12" customFormat="1" ht="15.75" x14ac:dyDescent="0.25">
      <c r="A224" s="10" t="s">
        <v>584</v>
      </c>
      <c r="B224" s="24" t="s">
        <v>524</v>
      </c>
      <c r="C224" s="11" t="s">
        <v>129</v>
      </c>
      <c r="D224" s="11" t="s">
        <v>585</v>
      </c>
      <c r="E224" s="12" t="s">
        <v>586</v>
      </c>
      <c r="F224" s="6" t="s">
        <v>56</v>
      </c>
      <c r="G224" s="73">
        <v>0.1</v>
      </c>
      <c r="H224" s="63">
        <f t="shared" si="65"/>
        <v>3389.1</v>
      </c>
      <c r="I224" s="64">
        <v>338.91</v>
      </c>
      <c r="J224" s="44">
        <f t="shared" si="66"/>
        <v>3458.58</v>
      </c>
      <c r="K224" s="43">
        <f t="shared" si="67"/>
        <v>345.86</v>
      </c>
      <c r="L224" s="100"/>
    </row>
    <row r="225" spans="1:12" customFormat="1" ht="15.75" x14ac:dyDescent="0.25">
      <c r="A225" s="10" t="s">
        <v>587</v>
      </c>
      <c r="B225" s="24" t="s">
        <v>524</v>
      </c>
      <c r="C225" s="11" t="s">
        <v>136</v>
      </c>
      <c r="D225" s="11" t="s">
        <v>588</v>
      </c>
      <c r="E225" s="12" t="s">
        <v>589</v>
      </c>
      <c r="F225" s="6" t="s">
        <v>502</v>
      </c>
      <c r="G225" s="66">
        <v>0.10199999999999999</v>
      </c>
      <c r="H225" s="63">
        <f t="shared" si="65"/>
        <v>16515.29</v>
      </c>
      <c r="I225" s="64">
        <v>1684.56</v>
      </c>
      <c r="J225" s="44">
        <f t="shared" si="66"/>
        <v>16853.849999999999</v>
      </c>
      <c r="K225" s="43">
        <f t="shared" si="67"/>
        <v>1719.09</v>
      </c>
      <c r="L225" s="100"/>
    </row>
    <row r="226" spans="1:12" customFormat="1" ht="15.75" x14ac:dyDescent="0.25">
      <c r="A226" s="10" t="s">
        <v>590</v>
      </c>
      <c r="B226" s="24" t="s">
        <v>524</v>
      </c>
      <c r="C226" s="11" t="s">
        <v>140</v>
      </c>
      <c r="D226" s="11" t="s">
        <v>591</v>
      </c>
      <c r="E226" s="12" t="s">
        <v>592</v>
      </c>
      <c r="F226" s="6" t="s">
        <v>502</v>
      </c>
      <c r="G226" s="65">
        <v>3.0599999999999999E-2</v>
      </c>
      <c r="H226" s="63">
        <f t="shared" si="65"/>
        <v>31217.65</v>
      </c>
      <c r="I226" s="64">
        <v>955.26</v>
      </c>
      <c r="J226" s="44">
        <f t="shared" si="66"/>
        <v>31857.61</v>
      </c>
      <c r="K226" s="43">
        <f t="shared" si="67"/>
        <v>974.84</v>
      </c>
      <c r="L226" s="100"/>
    </row>
    <row r="227" spans="1:12" customFormat="1" ht="15.75" x14ac:dyDescent="0.25">
      <c r="A227" s="10" t="s">
        <v>593</v>
      </c>
      <c r="B227" s="24" t="s">
        <v>524</v>
      </c>
      <c r="C227" s="11" t="s">
        <v>144</v>
      </c>
      <c r="D227" s="11" t="s">
        <v>594</v>
      </c>
      <c r="E227" s="12" t="s">
        <v>595</v>
      </c>
      <c r="F227" s="6" t="s">
        <v>56</v>
      </c>
      <c r="G227" s="73">
        <v>0.1</v>
      </c>
      <c r="H227" s="63">
        <f t="shared" si="65"/>
        <v>19104.8</v>
      </c>
      <c r="I227" s="64">
        <v>1910.48</v>
      </c>
      <c r="J227" s="44">
        <f t="shared" si="66"/>
        <v>19496.45</v>
      </c>
      <c r="K227" s="43">
        <f t="shared" si="67"/>
        <v>1949.65</v>
      </c>
      <c r="L227" s="100"/>
    </row>
    <row r="228" spans="1:12" customFormat="1" ht="15.75" x14ac:dyDescent="0.25">
      <c r="A228" s="10" t="s">
        <v>596</v>
      </c>
      <c r="B228" s="24" t="s">
        <v>524</v>
      </c>
      <c r="C228" s="11" t="s">
        <v>148</v>
      </c>
      <c r="D228" s="11" t="s">
        <v>597</v>
      </c>
      <c r="E228" s="12" t="s">
        <v>598</v>
      </c>
      <c r="F228" s="6" t="s">
        <v>71</v>
      </c>
      <c r="G228" s="69">
        <v>10</v>
      </c>
      <c r="H228" s="63">
        <f t="shared" si="65"/>
        <v>18</v>
      </c>
      <c r="I228" s="64">
        <v>180</v>
      </c>
      <c r="J228" s="44">
        <f t="shared" si="66"/>
        <v>18.37</v>
      </c>
      <c r="K228" s="43">
        <f t="shared" si="67"/>
        <v>183.7</v>
      </c>
      <c r="L228" s="100"/>
    </row>
    <row r="229" spans="1:12" customFormat="1" ht="47.25" x14ac:dyDescent="0.25">
      <c r="A229" s="10" t="s">
        <v>599</v>
      </c>
      <c r="B229" s="24" t="s">
        <v>524</v>
      </c>
      <c r="C229" s="11" t="s">
        <v>153</v>
      </c>
      <c r="D229" s="11" t="s">
        <v>488</v>
      </c>
      <c r="E229" s="12" t="s">
        <v>489</v>
      </c>
      <c r="F229" s="6" t="s">
        <v>56</v>
      </c>
      <c r="G229" s="73">
        <v>1.2</v>
      </c>
      <c r="H229" s="63">
        <f t="shared" si="65"/>
        <v>17165.87</v>
      </c>
      <c r="I229" s="64">
        <v>20599.04</v>
      </c>
      <c r="J229" s="44">
        <f t="shared" si="66"/>
        <v>17517.77</v>
      </c>
      <c r="K229" s="43">
        <f t="shared" si="67"/>
        <v>21021.32</v>
      </c>
      <c r="L229" s="100"/>
    </row>
    <row r="230" spans="1:12" customFormat="1" ht="31.5" x14ac:dyDescent="0.25">
      <c r="A230" s="10" t="s">
        <v>600</v>
      </c>
      <c r="B230" s="24" t="s">
        <v>524</v>
      </c>
      <c r="C230" s="11" t="s">
        <v>155</v>
      </c>
      <c r="D230" s="11" t="s">
        <v>601</v>
      </c>
      <c r="E230" s="12" t="s">
        <v>602</v>
      </c>
      <c r="F230" s="6" t="s">
        <v>71</v>
      </c>
      <c r="G230" s="69">
        <v>120</v>
      </c>
      <c r="H230" s="63">
        <f t="shared" si="65"/>
        <v>9.41</v>
      </c>
      <c r="I230" s="64">
        <v>1129.2</v>
      </c>
      <c r="J230" s="44">
        <f t="shared" si="66"/>
        <v>9.6</v>
      </c>
      <c r="K230" s="43">
        <f>ROUND(J230*G230,2)</f>
        <v>1152</v>
      </c>
      <c r="L230" s="100"/>
    </row>
    <row r="231" spans="1:12" s="16" customFormat="1" ht="18.75" customHeight="1" x14ac:dyDescent="0.3">
      <c r="A231" s="238" t="s">
        <v>902</v>
      </c>
      <c r="B231" s="239"/>
      <c r="C231" s="240"/>
      <c r="D231" s="15"/>
      <c r="E231" s="15"/>
      <c r="F231" s="55"/>
      <c r="G231" s="55"/>
      <c r="H231" s="55"/>
      <c r="I231" s="57">
        <f>SUM(I234:I272)</f>
        <v>240255.07999999996</v>
      </c>
      <c r="J231" s="58"/>
      <c r="K231" s="58">
        <f>SUM(K234:K272)</f>
        <v>245180.37000000005</v>
      </c>
      <c r="L231" s="112"/>
    </row>
    <row r="232" spans="1:12" s="16" customFormat="1" ht="18.75" x14ac:dyDescent="0.3">
      <c r="A232" s="245" t="s">
        <v>873</v>
      </c>
      <c r="B232" s="245"/>
      <c r="C232" s="245"/>
      <c r="D232" s="245"/>
      <c r="E232" s="245"/>
      <c r="F232" s="82"/>
      <c r="G232" s="82"/>
      <c r="H232" s="82"/>
      <c r="I232" s="109">
        <f>I235+I236+I238+I241+I243+I248+I250+I252</f>
        <v>168699.16999999998</v>
      </c>
      <c r="J232" s="83"/>
      <c r="K232" s="83">
        <f>K235+K236+K238+K241+K243+K248+K250+K252</f>
        <v>172157.49</v>
      </c>
      <c r="L232" s="116"/>
    </row>
    <row r="233" spans="1:12" customFormat="1" ht="15.75" x14ac:dyDescent="0.25">
      <c r="A233" s="8" t="s">
        <v>83</v>
      </c>
      <c r="B233" s="224" t="s">
        <v>603</v>
      </c>
      <c r="C233" s="224"/>
      <c r="D233" s="224"/>
      <c r="E233" s="9" t="s">
        <v>604</v>
      </c>
      <c r="F233" s="34"/>
      <c r="G233" s="59"/>
      <c r="H233" s="60"/>
      <c r="I233" s="60"/>
      <c r="J233" s="61"/>
      <c r="K233" s="61"/>
      <c r="L233" s="100"/>
    </row>
    <row r="234" spans="1:12" customFormat="1" ht="31.5" x14ac:dyDescent="0.25">
      <c r="A234" s="10" t="s">
        <v>605</v>
      </c>
      <c r="B234" s="24" t="s">
        <v>606</v>
      </c>
      <c r="C234" s="11" t="s">
        <v>10</v>
      </c>
      <c r="D234" s="11" t="s">
        <v>538</v>
      </c>
      <c r="E234" s="12" t="s">
        <v>539</v>
      </c>
      <c r="F234" s="6" t="s">
        <v>66</v>
      </c>
      <c r="G234" s="69">
        <v>2</v>
      </c>
      <c r="H234" s="63">
        <f t="shared" ref="H234:H238" si="68">ROUND(I234/G234,2)</f>
        <v>1050.3499999999999</v>
      </c>
      <c r="I234" s="64">
        <v>2100.69</v>
      </c>
      <c r="J234" s="44">
        <f t="shared" ref="J234:J238" si="69">ROUND(H234*M$8*N$8,2)</f>
        <v>1071.8800000000001</v>
      </c>
      <c r="K234" s="43">
        <f t="shared" ref="K234:K238" si="70">ROUND(J234*G234,2)</f>
        <v>2143.7600000000002</v>
      </c>
      <c r="L234" s="100"/>
    </row>
    <row r="235" spans="1:12" s="28" customFormat="1" ht="31.5" x14ac:dyDescent="0.25">
      <c r="A235" s="19" t="s">
        <v>607</v>
      </c>
      <c r="B235" s="26" t="s">
        <v>606</v>
      </c>
      <c r="C235" s="20" t="s">
        <v>19</v>
      </c>
      <c r="D235" s="20" t="s">
        <v>608</v>
      </c>
      <c r="E235" s="21" t="s">
        <v>904</v>
      </c>
      <c r="F235" s="75" t="s">
        <v>66</v>
      </c>
      <c r="G235" s="76">
        <v>1</v>
      </c>
      <c r="H235" s="77">
        <f t="shared" si="68"/>
        <v>4352.04</v>
      </c>
      <c r="I235" s="78">
        <v>4352.04</v>
      </c>
      <c r="J235" s="79">
        <f t="shared" si="69"/>
        <v>4441.26</v>
      </c>
      <c r="K235" s="80">
        <f t="shared" si="70"/>
        <v>4441.26</v>
      </c>
      <c r="L235" s="102"/>
    </row>
    <row r="236" spans="1:12" s="28" customFormat="1" ht="31.5" x14ac:dyDescent="0.25">
      <c r="A236" s="19" t="s">
        <v>609</v>
      </c>
      <c r="B236" s="26" t="s">
        <v>606</v>
      </c>
      <c r="C236" s="20" t="s">
        <v>23</v>
      </c>
      <c r="D236" s="20" t="s">
        <v>610</v>
      </c>
      <c r="E236" s="21" t="s">
        <v>905</v>
      </c>
      <c r="F236" s="75" t="s">
        <v>66</v>
      </c>
      <c r="G236" s="76">
        <v>1</v>
      </c>
      <c r="H236" s="77">
        <f t="shared" si="68"/>
        <v>21101.040000000001</v>
      </c>
      <c r="I236" s="78">
        <v>21101.040000000001</v>
      </c>
      <c r="J236" s="79">
        <f t="shared" si="69"/>
        <v>21533.61</v>
      </c>
      <c r="K236" s="80">
        <f t="shared" si="70"/>
        <v>21533.61</v>
      </c>
      <c r="L236" s="102"/>
    </row>
    <row r="237" spans="1:12" customFormat="1" ht="31.5" x14ac:dyDescent="0.25">
      <c r="A237" s="10" t="s">
        <v>611</v>
      </c>
      <c r="B237" s="24" t="s">
        <v>606</v>
      </c>
      <c r="C237" s="11" t="s">
        <v>27</v>
      </c>
      <c r="D237" s="11" t="s">
        <v>538</v>
      </c>
      <c r="E237" s="12" t="s">
        <v>539</v>
      </c>
      <c r="F237" s="6" t="s">
        <v>66</v>
      </c>
      <c r="G237" s="69">
        <v>1</v>
      </c>
      <c r="H237" s="63">
        <f t="shared" si="68"/>
        <v>1050.3399999999999</v>
      </c>
      <c r="I237" s="64">
        <v>1050.3399999999999</v>
      </c>
      <c r="J237" s="44">
        <f t="shared" si="69"/>
        <v>1071.8699999999999</v>
      </c>
      <c r="K237" s="43">
        <f t="shared" si="70"/>
        <v>1071.8699999999999</v>
      </c>
      <c r="L237" s="100"/>
    </row>
    <row r="238" spans="1:12" s="28" customFormat="1" ht="31.5" x14ac:dyDescent="0.25">
      <c r="A238" s="19" t="s">
        <v>612</v>
      </c>
      <c r="B238" s="26" t="s">
        <v>606</v>
      </c>
      <c r="C238" s="20" t="s">
        <v>32</v>
      </c>
      <c r="D238" s="20" t="s">
        <v>613</v>
      </c>
      <c r="E238" s="21" t="s">
        <v>906</v>
      </c>
      <c r="F238" s="75" t="s">
        <v>66</v>
      </c>
      <c r="G238" s="76">
        <v>1</v>
      </c>
      <c r="H238" s="77">
        <f t="shared" si="68"/>
        <v>67036.570000000007</v>
      </c>
      <c r="I238" s="78">
        <v>67036.570000000007</v>
      </c>
      <c r="J238" s="79">
        <f t="shared" si="69"/>
        <v>68410.820000000007</v>
      </c>
      <c r="K238" s="80">
        <f t="shared" si="70"/>
        <v>68410.820000000007</v>
      </c>
      <c r="L238" s="102"/>
    </row>
    <row r="239" spans="1:12" customFormat="1" ht="15.75" x14ac:dyDescent="0.25">
      <c r="A239" s="8" t="s">
        <v>87</v>
      </c>
      <c r="B239" s="224" t="s">
        <v>614</v>
      </c>
      <c r="C239" s="224"/>
      <c r="D239" s="224"/>
      <c r="E239" s="9" t="s">
        <v>615</v>
      </c>
      <c r="F239" s="34"/>
      <c r="G239" s="59"/>
      <c r="H239" s="60"/>
      <c r="I239" s="60"/>
      <c r="J239" s="61"/>
      <c r="K239" s="61"/>
      <c r="L239" s="100"/>
    </row>
    <row r="240" spans="1:12" customFormat="1" ht="31.5" x14ac:dyDescent="0.25">
      <c r="A240" s="10" t="s">
        <v>616</v>
      </c>
      <c r="B240" s="24" t="s">
        <v>606</v>
      </c>
      <c r="C240" s="11" t="s">
        <v>36</v>
      </c>
      <c r="D240" s="11" t="s">
        <v>617</v>
      </c>
      <c r="E240" s="12" t="s">
        <v>618</v>
      </c>
      <c r="F240" s="6" t="s">
        <v>66</v>
      </c>
      <c r="G240" s="69">
        <v>1</v>
      </c>
      <c r="H240" s="63">
        <f t="shared" ref="H240:H245" si="71">ROUND(I240/G240,2)</f>
        <v>10101.76</v>
      </c>
      <c r="I240" s="64">
        <v>10101.76</v>
      </c>
      <c r="J240" s="44">
        <f t="shared" ref="J240:J245" si="72">ROUND(H240*M$8*N$8,2)</f>
        <v>10308.85</v>
      </c>
      <c r="K240" s="43">
        <f t="shared" ref="K240:K245" si="73">ROUND(J240*G240,2)</f>
        <v>10308.85</v>
      </c>
      <c r="L240" s="100"/>
    </row>
    <row r="241" spans="1:12" s="28" customFormat="1" ht="31.5" x14ac:dyDescent="0.25">
      <c r="A241" s="19" t="s">
        <v>619</v>
      </c>
      <c r="B241" s="26" t="s">
        <v>606</v>
      </c>
      <c r="C241" s="20" t="s">
        <v>40</v>
      </c>
      <c r="D241" s="20" t="s">
        <v>620</v>
      </c>
      <c r="E241" s="21" t="s">
        <v>907</v>
      </c>
      <c r="F241" s="75" t="s">
        <v>66</v>
      </c>
      <c r="G241" s="76">
        <v>1</v>
      </c>
      <c r="H241" s="77">
        <f t="shared" si="71"/>
        <v>15786.36</v>
      </c>
      <c r="I241" s="78">
        <v>15786.36</v>
      </c>
      <c r="J241" s="79">
        <f t="shared" si="72"/>
        <v>16109.98</v>
      </c>
      <c r="K241" s="80">
        <f t="shared" si="73"/>
        <v>16109.98</v>
      </c>
      <c r="L241" s="102"/>
    </row>
    <row r="242" spans="1:12" customFormat="1" ht="15.75" x14ac:dyDescent="0.25">
      <c r="A242" s="10" t="s">
        <v>621</v>
      </c>
      <c r="B242" s="24" t="s">
        <v>606</v>
      </c>
      <c r="C242" s="11" t="s">
        <v>44</v>
      </c>
      <c r="D242" s="11" t="s">
        <v>622</v>
      </c>
      <c r="E242" s="12" t="s">
        <v>623</v>
      </c>
      <c r="F242" s="6" t="s">
        <v>66</v>
      </c>
      <c r="G242" s="69">
        <v>1</v>
      </c>
      <c r="H242" s="63">
        <f t="shared" si="71"/>
        <v>1458.38</v>
      </c>
      <c r="I242" s="64">
        <v>1458.38</v>
      </c>
      <c r="J242" s="44">
        <f t="shared" si="72"/>
        <v>1488.28</v>
      </c>
      <c r="K242" s="43">
        <f t="shared" si="73"/>
        <v>1488.28</v>
      </c>
      <c r="L242" s="100"/>
    </row>
    <row r="243" spans="1:12" s="28" customFormat="1" ht="47.25" x14ac:dyDescent="0.25">
      <c r="A243" s="19" t="s">
        <v>624</v>
      </c>
      <c r="B243" s="26" t="s">
        <v>606</v>
      </c>
      <c r="C243" s="20" t="s">
        <v>48</v>
      </c>
      <c r="D243" s="20" t="s">
        <v>625</v>
      </c>
      <c r="E243" s="21" t="s">
        <v>908</v>
      </c>
      <c r="F243" s="75" t="s">
        <v>66</v>
      </c>
      <c r="G243" s="76">
        <v>1</v>
      </c>
      <c r="H243" s="77">
        <f t="shared" si="71"/>
        <v>1145.25</v>
      </c>
      <c r="I243" s="78">
        <v>1145.25</v>
      </c>
      <c r="J243" s="79">
        <f t="shared" si="72"/>
        <v>1168.73</v>
      </c>
      <c r="K243" s="80">
        <f t="shared" si="73"/>
        <v>1168.73</v>
      </c>
      <c r="L243" s="102"/>
    </row>
    <row r="244" spans="1:12" customFormat="1" ht="31.5" x14ac:dyDescent="0.25">
      <c r="A244" s="10" t="s">
        <v>626</v>
      </c>
      <c r="B244" s="24" t="s">
        <v>606</v>
      </c>
      <c r="C244" s="11" t="s">
        <v>53</v>
      </c>
      <c r="D244" s="11" t="s">
        <v>627</v>
      </c>
      <c r="E244" s="12" t="s">
        <v>628</v>
      </c>
      <c r="F244" s="6" t="s">
        <v>274</v>
      </c>
      <c r="G244" s="62">
        <v>0.01</v>
      </c>
      <c r="H244" s="63">
        <f t="shared" si="71"/>
        <v>68156</v>
      </c>
      <c r="I244" s="64">
        <v>681.56</v>
      </c>
      <c r="J244" s="44">
        <f t="shared" si="72"/>
        <v>69553.2</v>
      </c>
      <c r="K244" s="43">
        <f t="shared" si="73"/>
        <v>695.53</v>
      </c>
      <c r="L244" s="100"/>
    </row>
    <row r="245" spans="1:12" customFormat="1" ht="31.5" x14ac:dyDescent="0.25">
      <c r="A245" s="10" t="s">
        <v>629</v>
      </c>
      <c r="B245" s="24" t="s">
        <v>606</v>
      </c>
      <c r="C245" s="11" t="s">
        <v>59</v>
      </c>
      <c r="D245" s="11" t="s">
        <v>630</v>
      </c>
      <c r="E245" s="12" t="s">
        <v>631</v>
      </c>
      <c r="F245" s="6" t="s">
        <v>66</v>
      </c>
      <c r="G245" s="69">
        <v>1</v>
      </c>
      <c r="H245" s="63">
        <f t="shared" si="71"/>
        <v>2560.83</v>
      </c>
      <c r="I245" s="64">
        <v>2560.83</v>
      </c>
      <c r="J245" s="44">
        <f t="shared" si="72"/>
        <v>2613.33</v>
      </c>
      <c r="K245" s="43">
        <f t="shared" si="73"/>
        <v>2613.33</v>
      </c>
      <c r="L245" s="100"/>
    </row>
    <row r="246" spans="1:12" customFormat="1" ht="15.75" x14ac:dyDescent="0.25">
      <c r="A246" s="8" t="s">
        <v>91</v>
      </c>
      <c r="B246" s="224" t="s">
        <v>632</v>
      </c>
      <c r="C246" s="224"/>
      <c r="D246" s="224"/>
      <c r="E246" s="9" t="s">
        <v>633</v>
      </c>
      <c r="F246" s="34"/>
      <c r="G246" s="59"/>
      <c r="H246" s="60"/>
      <c r="I246" s="60"/>
      <c r="J246" s="61"/>
      <c r="K246" s="61"/>
      <c r="L246" s="100"/>
    </row>
    <row r="247" spans="1:12" customFormat="1" ht="15.75" x14ac:dyDescent="0.25">
      <c r="A247" s="10" t="s">
        <v>634</v>
      </c>
      <c r="B247" s="24" t="s">
        <v>606</v>
      </c>
      <c r="C247" s="11" t="s">
        <v>63</v>
      </c>
      <c r="D247" s="11" t="s">
        <v>635</v>
      </c>
      <c r="E247" s="12" t="s">
        <v>636</v>
      </c>
      <c r="F247" s="6" t="s">
        <v>66</v>
      </c>
      <c r="G247" s="69">
        <v>2</v>
      </c>
      <c r="H247" s="63">
        <f t="shared" ref="H247:H260" si="74">ROUND(I247/G247,2)</f>
        <v>69.260000000000005</v>
      </c>
      <c r="I247" s="64">
        <v>138.51</v>
      </c>
      <c r="J247" s="44">
        <f t="shared" ref="J247:J260" si="75">ROUND(H247*M$8*N$8,2)</f>
        <v>70.680000000000007</v>
      </c>
      <c r="K247" s="43">
        <f t="shared" ref="K247:K260" si="76">ROUND(J247*G247,2)</f>
        <v>141.36000000000001</v>
      </c>
      <c r="L247" s="100"/>
    </row>
    <row r="248" spans="1:12" s="28" customFormat="1" ht="31.5" x14ac:dyDescent="0.25">
      <c r="A248" s="19" t="s">
        <v>637</v>
      </c>
      <c r="B248" s="26" t="s">
        <v>606</v>
      </c>
      <c r="C248" s="20" t="s">
        <v>68</v>
      </c>
      <c r="D248" s="20" t="s">
        <v>638</v>
      </c>
      <c r="E248" s="21" t="s">
        <v>909</v>
      </c>
      <c r="F248" s="75" t="s">
        <v>66</v>
      </c>
      <c r="G248" s="76">
        <v>2</v>
      </c>
      <c r="H248" s="77">
        <f t="shared" si="74"/>
        <v>2081.35</v>
      </c>
      <c r="I248" s="78">
        <v>4162.7</v>
      </c>
      <c r="J248" s="79">
        <f t="shared" si="75"/>
        <v>2124.02</v>
      </c>
      <c r="K248" s="80">
        <f t="shared" si="76"/>
        <v>4248.04</v>
      </c>
      <c r="L248" s="102"/>
    </row>
    <row r="249" spans="1:12" customFormat="1" ht="15.75" x14ac:dyDescent="0.25">
      <c r="A249" s="10" t="s">
        <v>639</v>
      </c>
      <c r="B249" s="24" t="s">
        <v>606</v>
      </c>
      <c r="C249" s="11" t="s">
        <v>73</v>
      </c>
      <c r="D249" s="11" t="s">
        <v>543</v>
      </c>
      <c r="E249" s="12" t="s">
        <v>544</v>
      </c>
      <c r="F249" s="6" t="s">
        <v>66</v>
      </c>
      <c r="G249" s="69">
        <v>1</v>
      </c>
      <c r="H249" s="63">
        <f t="shared" si="74"/>
        <v>1472</v>
      </c>
      <c r="I249" s="64">
        <v>1472</v>
      </c>
      <c r="J249" s="44">
        <f t="shared" si="75"/>
        <v>1502.18</v>
      </c>
      <c r="K249" s="43">
        <f t="shared" si="76"/>
        <v>1502.18</v>
      </c>
      <c r="L249" s="100"/>
    </row>
    <row r="250" spans="1:12" s="28" customFormat="1" ht="15.75" x14ac:dyDescent="0.25">
      <c r="A250" s="19" t="s">
        <v>640</v>
      </c>
      <c r="B250" s="26" t="s">
        <v>606</v>
      </c>
      <c r="C250" s="20" t="s">
        <v>79</v>
      </c>
      <c r="D250" s="20" t="s">
        <v>641</v>
      </c>
      <c r="E250" s="21" t="s">
        <v>910</v>
      </c>
      <c r="F250" s="75" t="s">
        <v>66</v>
      </c>
      <c r="G250" s="76">
        <v>1</v>
      </c>
      <c r="H250" s="77">
        <f t="shared" si="74"/>
        <v>29035.97</v>
      </c>
      <c r="I250" s="78">
        <v>29035.97</v>
      </c>
      <c r="J250" s="79">
        <f t="shared" si="75"/>
        <v>29631.21</v>
      </c>
      <c r="K250" s="80">
        <f t="shared" si="76"/>
        <v>29631.21</v>
      </c>
      <c r="L250" s="102"/>
    </row>
    <row r="251" spans="1:12" customFormat="1" ht="15.75" x14ac:dyDescent="0.25">
      <c r="A251" s="10" t="s">
        <v>642</v>
      </c>
      <c r="B251" s="24" t="s">
        <v>606</v>
      </c>
      <c r="C251" s="11" t="s">
        <v>83</v>
      </c>
      <c r="D251" s="11" t="s">
        <v>643</v>
      </c>
      <c r="E251" s="12" t="s">
        <v>644</v>
      </c>
      <c r="F251" s="6" t="s">
        <v>66</v>
      </c>
      <c r="G251" s="69">
        <v>6</v>
      </c>
      <c r="H251" s="63">
        <f t="shared" si="74"/>
        <v>891.67</v>
      </c>
      <c r="I251" s="64">
        <v>5350.01</v>
      </c>
      <c r="J251" s="44">
        <f t="shared" si="75"/>
        <v>909.95</v>
      </c>
      <c r="K251" s="43">
        <f t="shared" si="76"/>
        <v>5459.7</v>
      </c>
      <c r="L251" s="100"/>
    </row>
    <row r="252" spans="1:12" s="28" customFormat="1" ht="15.75" x14ac:dyDescent="0.25">
      <c r="A252" s="19" t="s">
        <v>645</v>
      </c>
      <c r="B252" s="26" t="s">
        <v>606</v>
      </c>
      <c r="C252" s="20" t="s">
        <v>87</v>
      </c>
      <c r="D252" s="20" t="s">
        <v>646</v>
      </c>
      <c r="E252" s="21" t="s">
        <v>911</v>
      </c>
      <c r="F252" s="75" t="s">
        <v>66</v>
      </c>
      <c r="G252" s="76">
        <v>6</v>
      </c>
      <c r="H252" s="77">
        <f t="shared" si="74"/>
        <v>4346.54</v>
      </c>
      <c r="I252" s="78">
        <v>26079.24</v>
      </c>
      <c r="J252" s="79">
        <f t="shared" si="75"/>
        <v>4435.6400000000003</v>
      </c>
      <c r="K252" s="80">
        <f t="shared" si="76"/>
        <v>26613.84</v>
      </c>
      <c r="L252" s="102"/>
    </row>
    <row r="253" spans="1:12" customFormat="1" ht="31.5" x14ac:dyDescent="0.25">
      <c r="A253" s="10" t="s">
        <v>647</v>
      </c>
      <c r="B253" s="24" t="s">
        <v>606</v>
      </c>
      <c r="C253" s="11" t="s">
        <v>91</v>
      </c>
      <c r="D253" s="11" t="s">
        <v>648</v>
      </c>
      <c r="E253" s="12" t="s">
        <v>649</v>
      </c>
      <c r="F253" s="6" t="s">
        <v>274</v>
      </c>
      <c r="G253" s="62">
        <v>0.03</v>
      </c>
      <c r="H253" s="63">
        <f t="shared" si="74"/>
        <v>6344.33</v>
      </c>
      <c r="I253" s="64">
        <v>190.33</v>
      </c>
      <c r="J253" s="44">
        <f t="shared" si="75"/>
        <v>6474.39</v>
      </c>
      <c r="K253" s="43">
        <f t="shared" si="76"/>
        <v>194.23</v>
      </c>
      <c r="L253" s="100"/>
    </row>
    <row r="254" spans="1:12" customFormat="1" ht="31.5" x14ac:dyDescent="0.25">
      <c r="A254" s="10" t="s">
        <v>650</v>
      </c>
      <c r="B254" s="24" t="s">
        <v>606</v>
      </c>
      <c r="C254" s="11" t="s">
        <v>97</v>
      </c>
      <c r="D254" s="11" t="s">
        <v>651</v>
      </c>
      <c r="E254" s="12" t="s">
        <v>652</v>
      </c>
      <c r="F254" s="6" t="s">
        <v>66</v>
      </c>
      <c r="G254" s="69">
        <v>2</v>
      </c>
      <c r="H254" s="63">
        <f t="shared" si="74"/>
        <v>965.83</v>
      </c>
      <c r="I254" s="64">
        <v>1931.66</v>
      </c>
      <c r="J254" s="44">
        <f t="shared" si="75"/>
        <v>985.63</v>
      </c>
      <c r="K254" s="43">
        <f t="shared" si="76"/>
        <v>1971.26</v>
      </c>
      <c r="L254" s="100"/>
    </row>
    <row r="255" spans="1:12" customFormat="1" ht="15.75" x14ac:dyDescent="0.25">
      <c r="A255" s="10" t="s">
        <v>653</v>
      </c>
      <c r="B255" s="24" t="s">
        <v>606</v>
      </c>
      <c r="C255" s="11" t="s">
        <v>101</v>
      </c>
      <c r="D255" s="11" t="s">
        <v>654</v>
      </c>
      <c r="E255" s="12" t="s">
        <v>655</v>
      </c>
      <c r="F255" s="6" t="s">
        <v>66</v>
      </c>
      <c r="G255" s="69">
        <v>1</v>
      </c>
      <c r="H255" s="63">
        <f t="shared" si="74"/>
        <v>772.5</v>
      </c>
      <c r="I255" s="64">
        <v>772.5</v>
      </c>
      <c r="J255" s="44">
        <f t="shared" si="75"/>
        <v>788.34</v>
      </c>
      <c r="K255" s="43">
        <f t="shared" si="76"/>
        <v>788.34</v>
      </c>
      <c r="L255" s="100"/>
    </row>
    <row r="256" spans="1:12" customFormat="1" ht="15.75" x14ac:dyDescent="0.25">
      <c r="A256" s="10" t="s">
        <v>656</v>
      </c>
      <c r="B256" s="24" t="s">
        <v>606</v>
      </c>
      <c r="C256" s="11" t="s">
        <v>105</v>
      </c>
      <c r="D256" s="11" t="s">
        <v>657</v>
      </c>
      <c r="E256" s="12" t="s">
        <v>658</v>
      </c>
      <c r="F256" s="6" t="s">
        <v>66</v>
      </c>
      <c r="G256" s="69">
        <v>6</v>
      </c>
      <c r="H256" s="63">
        <f t="shared" si="74"/>
        <v>1044.82</v>
      </c>
      <c r="I256" s="64">
        <v>6268.9</v>
      </c>
      <c r="J256" s="44">
        <f t="shared" si="75"/>
        <v>1066.24</v>
      </c>
      <c r="K256" s="43">
        <f t="shared" si="76"/>
        <v>6397.44</v>
      </c>
      <c r="L256" s="100"/>
    </row>
    <row r="257" spans="1:12" customFormat="1" ht="31.5" x14ac:dyDescent="0.25">
      <c r="A257" s="10" t="s">
        <v>659</v>
      </c>
      <c r="B257" s="24" t="s">
        <v>606</v>
      </c>
      <c r="C257" s="11" t="s">
        <v>109</v>
      </c>
      <c r="D257" s="11" t="s">
        <v>660</v>
      </c>
      <c r="E257" s="12" t="s">
        <v>661</v>
      </c>
      <c r="F257" s="6" t="s">
        <v>66</v>
      </c>
      <c r="G257" s="69">
        <v>6</v>
      </c>
      <c r="H257" s="63">
        <f t="shared" si="74"/>
        <v>365.28</v>
      </c>
      <c r="I257" s="64">
        <v>2191.6799999999998</v>
      </c>
      <c r="J257" s="44">
        <f t="shared" si="75"/>
        <v>372.77</v>
      </c>
      <c r="K257" s="43">
        <f t="shared" si="76"/>
        <v>2236.62</v>
      </c>
      <c r="L257" s="100"/>
    </row>
    <row r="258" spans="1:12" customFormat="1" ht="31.5" x14ac:dyDescent="0.25">
      <c r="A258" s="10" t="s">
        <v>662</v>
      </c>
      <c r="B258" s="24" t="s">
        <v>606</v>
      </c>
      <c r="C258" s="11" t="s">
        <v>115</v>
      </c>
      <c r="D258" s="11" t="s">
        <v>663</v>
      </c>
      <c r="E258" s="12" t="s">
        <v>664</v>
      </c>
      <c r="F258" s="6" t="s">
        <v>665</v>
      </c>
      <c r="G258" s="62">
        <v>0.12</v>
      </c>
      <c r="H258" s="63">
        <f t="shared" si="74"/>
        <v>26739.08</v>
      </c>
      <c r="I258" s="64">
        <v>3208.69</v>
      </c>
      <c r="J258" s="44">
        <f t="shared" si="75"/>
        <v>27287.23</v>
      </c>
      <c r="K258" s="43">
        <f t="shared" si="76"/>
        <v>3274.47</v>
      </c>
      <c r="L258" s="100"/>
    </row>
    <row r="259" spans="1:12" customFormat="1" ht="47.25" x14ac:dyDescent="0.25">
      <c r="A259" s="10" t="s">
        <v>666</v>
      </c>
      <c r="B259" s="24" t="s">
        <v>606</v>
      </c>
      <c r="C259" s="11" t="s">
        <v>120</v>
      </c>
      <c r="D259" s="11" t="s">
        <v>667</v>
      </c>
      <c r="E259" s="12" t="s">
        <v>668</v>
      </c>
      <c r="F259" s="6" t="s">
        <v>66</v>
      </c>
      <c r="G259" s="69">
        <v>6</v>
      </c>
      <c r="H259" s="63">
        <f t="shared" si="74"/>
        <v>72</v>
      </c>
      <c r="I259" s="64">
        <v>432</v>
      </c>
      <c r="J259" s="44">
        <f t="shared" si="75"/>
        <v>73.48</v>
      </c>
      <c r="K259" s="43">
        <f t="shared" si="76"/>
        <v>440.88</v>
      </c>
      <c r="L259" s="100"/>
    </row>
    <row r="260" spans="1:12" customFormat="1" ht="47.25" x14ac:dyDescent="0.25">
      <c r="A260" s="10" t="s">
        <v>669</v>
      </c>
      <c r="B260" s="24" t="s">
        <v>606</v>
      </c>
      <c r="C260" s="11" t="s">
        <v>124</v>
      </c>
      <c r="D260" s="11" t="s">
        <v>670</v>
      </c>
      <c r="E260" s="12" t="s">
        <v>671</v>
      </c>
      <c r="F260" s="6" t="s">
        <v>66</v>
      </c>
      <c r="G260" s="69">
        <v>6</v>
      </c>
      <c r="H260" s="63">
        <f t="shared" si="74"/>
        <v>75.83</v>
      </c>
      <c r="I260" s="64">
        <v>454.98</v>
      </c>
      <c r="J260" s="44">
        <f t="shared" si="75"/>
        <v>77.38</v>
      </c>
      <c r="K260" s="43">
        <f t="shared" si="76"/>
        <v>464.28</v>
      </c>
      <c r="L260" s="100"/>
    </row>
    <row r="261" spans="1:12" customFormat="1" ht="15.75" x14ac:dyDescent="0.25">
      <c r="A261" s="8" t="s">
        <v>97</v>
      </c>
      <c r="B261" s="224" t="s">
        <v>672</v>
      </c>
      <c r="C261" s="224"/>
      <c r="D261" s="224"/>
      <c r="E261" s="9" t="s">
        <v>486</v>
      </c>
      <c r="F261" s="34"/>
      <c r="G261" s="59"/>
      <c r="H261" s="60"/>
      <c r="I261" s="60"/>
      <c r="J261" s="61"/>
      <c r="K261" s="61"/>
      <c r="L261" s="100"/>
    </row>
    <row r="262" spans="1:12" customFormat="1" ht="31.5" x14ac:dyDescent="0.25">
      <c r="A262" s="10" t="s">
        <v>673</v>
      </c>
      <c r="B262" s="24" t="s">
        <v>606</v>
      </c>
      <c r="C262" s="11" t="s">
        <v>129</v>
      </c>
      <c r="D262" s="11" t="s">
        <v>674</v>
      </c>
      <c r="E262" s="12" t="s">
        <v>675</v>
      </c>
      <c r="F262" s="6" t="s">
        <v>151</v>
      </c>
      <c r="G262" s="70">
        <v>1.155E-2</v>
      </c>
      <c r="H262" s="63">
        <f t="shared" ref="H262:H272" si="77">ROUND(I262/G262,2)</f>
        <v>69572.289999999994</v>
      </c>
      <c r="I262" s="64">
        <v>803.56</v>
      </c>
      <c r="J262" s="44">
        <f t="shared" ref="J262:J272" si="78">ROUND(H262*M$8*N$8,2)</f>
        <v>70998.52</v>
      </c>
      <c r="K262" s="43">
        <f t="shared" ref="K262:K272" si="79">ROUND(J262*G262,2)</f>
        <v>820.03</v>
      </c>
      <c r="L262" s="100"/>
    </row>
    <row r="263" spans="1:12" customFormat="1" ht="31.5" x14ac:dyDescent="0.25">
      <c r="A263" s="10" t="s">
        <v>676</v>
      </c>
      <c r="B263" s="24" t="s">
        <v>606</v>
      </c>
      <c r="C263" s="11" t="s">
        <v>136</v>
      </c>
      <c r="D263" s="11" t="s">
        <v>677</v>
      </c>
      <c r="E263" s="12" t="s">
        <v>678</v>
      </c>
      <c r="F263" s="6" t="s">
        <v>66</v>
      </c>
      <c r="G263" s="69">
        <v>5</v>
      </c>
      <c r="H263" s="63">
        <f t="shared" si="77"/>
        <v>851.53</v>
      </c>
      <c r="I263" s="64">
        <v>4257.6499999999996</v>
      </c>
      <c r="J263" s="44">
        <f t="shared" si="78"/>
        <v>868.99</v>
      </c>
      <c r="K263" s="43">
        <f t="shared" si="79"/>
        <v>4344.95</v>
      </c>
      <c r="L263" s="100"/>
    </row>
    <row r="264" spans="1:12" customFormat="1" ht="31.5" x14ac:dyDescent="0.25">
      <c r="A264" s="10" t="s">
        <v>679</v>
      </c>
      <c r="B264" s="24" t="s">
        <v>606</v>
      </c>
      <c r="C264" s="11" t="s">
        <v>140</v>
      </c>
      <c r="D264" s="11" t="s">
        <v>680</v>
      </c>
      <c r="E264" s="12" t="s">
        <v>681</v>
      </c>
      <c r="F264" s="6" t="s">
        <v>66</v>
      </c>
      <c r="G264" s="69">
        <v>2</v>
      </c>
      <c r="H264" s="63">
        <f t="shared" si="77"/>
        <v>284.72000000000003</v>
      </c>
      <c r="I264" s="64">
        <v>569.44000000000005</v>
      </c>
      <c r="J264" s="44">
        <f t="shared" si="78"/>
        <v>290.56</v>
      </c>
      <c r="K264" s="43">
        <f t="shared" si="79"/>
        <v>581.12</v>
      </c>
      <c r="L264" s="100"/>
    </row>
    <row r="265" spans="1:12" customFormat="1" ht="15.75" x14ac:dyDescent="0.25">
      <c r="A265" s="10" t="s">
        <v>682</v>
      </c>
      <c r="B265" s="24" t="s">
        <v>606</v>
      </c>
      <c r="C265" s="11" t="s">
        <v>144</v>
      </c>
      <c r="D265" s="11" t="s">
        <v>683</v>
      </c>
      <c r="E265" s="12" t="s">
        <v>684</v>
      </c>
      <c r="F265" s="6" t="s">
        <v>66</v>
      </c>
      <c r="G265" s="69">
        <v>1</v>
      </c>
      <c r="H265" s="63">
        <f t="shared" si="77"/>
        <v>1676.38</v>
      </c>
      <c r="I265" s="64">
        <v>1676.38</v>
      </c>
      <c r="J265" s="44">
        <f t="shared" si="78"/>
        <v>1710.75</v>
      </c>
      <c r="K265" s="43">
        <f t="shared" si="79"/>
        <v>1710.75</v>
      </c>
      <c r="L265" s="100"/>
    </row>
    <row r="266" spans="1:12" customFormat="1" ht="15.75" x14ac:dyDescent="0.25">
      <c r="A266" s="10" t="s">
        <v>685</v>
      </c>
      <c r="B266" s="24" t="s">
        <v>606</v>
      </c>
      <c r="C266" s="11" t="s">
        <v>148</v>
      </c>
      <c r="D266" s="11" t="s">
        <v>686</v>
      </c>
      <c r="E266" s="12" t="s">
        <v>687</v>
      </c>
      <c r="F266" s="6" t="s">
        <v>66</v>
      </c>
      <c r="G266" s="69">
        <v>1</v>
      </c>
      <c r="H266" s="63">
        <f t="shared" si="77"/>
        <v>486.5</v>
      </c>
      <c r="I266" s="64">
        <v>486.5</v>
      </c>
      <c r="J266" s="44">
        <f t="shared" si="78"/>
        <v>496.47</v>
      </c>
      <c r="K266" s="43">
        <f t="shared" si="79"/>
        <v>496.47</v>
      </c>
      <c r="L266" s="100"/>
    </row>
    <row r="267" spans="1:12" customFormat="1" ht="15.75" x14ac:dyDescent="0.25">
      <c r="A267" s="10" t="s">
        <v>688</v>
      </c>
      <c r="B267" s="24" t="s">
        <v>606</v>
      </c>
      <c r="C267" s="11" t="s">
        <v>153</v>
      </c>
      <c r="D267" s="11" t="s">
        <v>689</v>
      </c>
      <c r="E267" s="12" t="s">
        <v>690</v>
      </c>
      <c r="F267" s="6" t="s">
        <v>66</v>
      </c>
      <c r="G267" s="69">
        <v>16</v>
      </c>
      <c r="H267" s="63">
        <f t="shared" si="77"/>
        <v>483.5</v>
      </c>
      <c r="I267" s="64">
        <v>7736</v>
      </c>
      <c r="J267" s="44">
        <f t="shared" si="78"/>
        <v>493.41</v>
      </c>
      <c r="K267" s="43">
        <f t="shared" si="79"/>
        <v>7894.56</v>
      </c>
      <c r="L267" s="100"/>
    </row>
    <row r="268" spans="1:12" customFormat="1" ht="15.75" x14ac:dyDescent="0.25">
      <c r="A268" s="10" t="s">
        <v>691</v>
      </c>
      <c r="B268" s="24" t="s">
        <v>606</v>
      </c>
      <c r="C268" s="11" t="s">
        <v>155</v>
      </c>
      <c r="D268" s="11" t="s">
        <v>692</v>
      </c>
      <c r="E268" s="12" t="s">
        <v>693</v>
      </c>
      <c r="F268" s="6" t="s">
        <v>66</v>
      </c>
      <c r="G268" s="69">
        <v>3</v>
      </c>
      <c r="H268" s="63">
        <f t="shared" si="77"/>
        <v>556.29999999999995</v>
      </c>
      <c r="I268" s="64">
        <v>1668.9</v>
      </c>
      <c r="J268" s="44">
        <f t="shared" si="78"/>
        <v>567.70000000000005</v>
      </c>
      <c r="K268" s="43">
        <f t="shared" si="79"/>
        <v>1703.1</v>
      </c>
      <c r="L268" s="100"/>
    </row>
    <row r="269" spans="1:12" customFormat="1" ht="15.75" x14ac:dyDescent="0.25">
      <c r="A269" s="10" t="s">
        <v>694</v>
      </c>
      <c r="B269" s="24" t="s">
        <v>606</v>
      </c>
      <c r="C269" s="11" t="s">
        <v>157</v>
      </c>
      <c r="D269" s="11" t="s">
        <v>594</v>
      </c>
      <c r="E269" s="12" t="s">
        <v>595</v>
      </c>
      <c r="F269" s="6" t="s">
        <v>56</v>
      </c>
      <c r="G269" s="73">
        <v>0.2</v>
      </c>
      <c r="H269" s="63">
        <f t="shared" si="77"/>
        <v>19104.650000000001</v>
      </c>
      <c r="I269" s="64">
        <v>3820.93</v>
      </c>
      <c r="J269" s="44">
        <f t="shared" si="78"/>
        <v>19496.3</v>
      </c>
      <c r="K269" s="43">
        <f t="shared" si="79"/>
        <v>3899.26</v>
      </c>
      <c r="L269" s="100"/>
    </row>
    <row r="270" spans="1:12" customFormat="1" ht="15.75" x14ac:dyDescent="0.25">
      <c r="A270" s="10" t="s">
        <v>695</v>
      </c>
      <c r="B270" s="24" t="s">
        <v>606</v>
      </c>
      <c r="C270" s="11" t="s">
        <v>161</v>
      </c>
      <c r="D270" s="11" t="s">
        <v>696</v>
      </c>
      <c r="E270" s="12" t="s">
        <v>697</v>
      </c>
      <c r="F270" s="6" t="s">
        <v>71</v>
      </c>
      <c r="G270" s="69">
        <v>20</v>
      </c>
      <c r="H270" s="63">
        <f t="shared" si="77"/>
        <v>19.02</v>
      </c>
      <c r="I270" s="64">
        <v>380.4</v>
      </c>
      <c r="J270" s="44">
        <f t="shared" si="78"/>
        <v>19.41</v>
      </c>
      <c r="K270" s="43">
        <f t="shared" si="79"/>
        <v>388.2</v>
      </c>
      <c r="L270" s="100"/>
    </row>
    <row r="271" spans="1:12" customFormat="1" ht="15.75" x14ac:dyDescent="0.25">
      <c r="A271" s="10" t="s">
        <v>698</v>
      </c>
      <c r="B271" s="24" t="s">
        <v>606</v>
      </c>
      <c r="C271" s="11" t="s">
        <v>166</v>
      </c>
      <c r="D271" s="11" t="s">
        <v>585</v>
      </c>
      <c r="E271" s="12" t="s">
        <v>586</v>
      </c>
      <c r="F271" s="6" t="s">
        <v>56</v>
      </c>
      <c r="G271" s="73">
        <v>1.4</v>
      </c>
      <c r="H271" s="63">
        <f t="shared" si="77"/>
        <v>3389.11</v>
      </c>
      <c r="I271" s="64">
        <v>4744.75</v>
      </c>
      <c r="J271" s="44">
        <f t="shared" si="78"/>
        <v>3458.59</v>
      </c>
      <c r="K271" s="43">
        <f t="shared" si="79"/>
        <v>4842.03</v>
      </c>
      <c r="L271" s="100"/>
    </row>
    <row r="272" spans="1:12" customFormat="1" ht="15.75" x14ac:dyDescent="0.25">
      <c r="A272" s="10" t="s">
        <v>699</v>
      </c>
      <c r="B272" s="24" t="s">
        <v>606</v>
      </c>
      <c r="C272" s="11" t="s">
        <v>168</v>
      </c>
      <c r="D272" s="11" t="s">
        <v>700</v>
      </c>
      <c r="E272" s="12" t="s">
        <v>701</v>
      </c>
      <c r="F272" s="6" t="s">
        <v>502</v>
      </c>
      <c r="G272" s="65">
        <v>0.14280000000000001</v>
      </c>
      <c r="H272" s="63">
        <f t="shared" si="77"/>
        <v>35340.199999999997</v>
      </c>
      <c r="I272" s="64">
        <v>5046.58</v>
      </c>
      <c r="J272" s="44">
        <f t="shared" si="78"/>
        <v>36064.67</v>
      </c>
      <c r="K272" s="43">
        <f t="shared" si="79"/>
        <v>5150.03</v>
      </c>
      <c r="L272" s="100"/>
    </row>
    <row r="273" spans="1:12" s="16" customFormat="1" ht="18.75" x14ac:dyDescent="0.3">
      <c r="A273" s="238" t="s">
        <v>903</v>
      </c>
      <c r="B273" s="239"/>
      <c r="C273" s="240"/>
      <c r="D273" s="15"/>
      <c r="E273" s="15"/>
      <c r="F273" s="55"/>
      <c r="G273" s="55"/>
      <c r="H273" s="55"/>
      <c r="I273" s="57">
        <f>SUM(I276:I304)</f>
        <v>559618.82999999996</v>
      </c>
      <c r="J273" s="58"/>
      <c r="K273" s="81">
        <f>SUM(K276:K304)</f>
        <v>571090.94000000006</v>
      </c>
      <c r="L273" s="113"/>
    </row>
    <row r="274" spans="1:12" s="16" customFormat="1" ht="18.75" x14ac:dyDescent="0.3">
      <c r="A274" s="247" t="s">
        <v>873</v>
      </c>
      <c r="B274" s="248"/>
      <c r="C274" s="248"/>
      <c r="D274" s="248"/>
      <c r="E274" s="249"/>
      <c r="F274" s="82"/>
      <c r="G274" s="82"/>
      <c r="H274" s="82"/>
      <c r="I274" s="109">
        <f>I277+I279+I280+I281+I283+I284+I286+I288+I289+I290+I294+I296</f>
        <v>339708.71</v>
      </c>
      <c r="J274" s="84"/>
      <c r="K274" s="83">
        <f>K277+K279+K280+K281+K283+K284+K286+K288+K289+K290+K294+K296</f>
        <v>346672.72999999992</v>
      </c>
      <c r="L274" s="118"/>
    </row>
    <row r="275" spans="1:12" customFormat="1" ht="15.75" x14ac:dyDescent="0.25">
      <c r="A275" s="8" t="s">
        <v>101</v>
      </c>
      <c r="B275" s="225" t="s">
        <v>702</v>
      </c>
      <c r="C275" s="226"/>
      <c r="D275" s="227"/>
      <c r="E275" s="9" t="s">
        <v>703</v>
      </c>
      <c r="F275" s="34"/>
      <c r="G275" s="59"/>
      <c r="H275" s="60"/>
      <c r="I275" s="60"/>
      <c r="J275" s="61"/>
      <c r="K275" s="61"/>
      <c r="L275" s="100"/>
    </row>
    <row r="276" spans="1:12" customFormat="1" ht="31.5" x14ac:dyDescent="0.25">
      <c r="A276" s="10" t="s">
        <v>704</v>
      </c>
      <c r="B276" s="24" t="s">
        <v>705</v>
      </c>
      <c r="C276" s="11" t="s">
        <v>10</v>
      </c>
      <c r="D276" s="11" t="s">
        <v>538</v>
      </c>
      <c r="E276" s="12" t="s">
        <v>539</v>
      </c>
      <c r="F276" s="6" t="s">
        <v>66</v>
      </c>
      <c r="G276" s="69">
        <v>1</v>
      </c>
      <c r="H276" s="63">
        <f t="shared" ref="H276:H296" si="80">ROUND(I276/G276,2)</f>
        <v>1050.3399999999999</v>
      </c>
      <c r="I276" s="64">
        <v>1050.3399999999999</v>
      </c>
      <c r="J276" s="44">
        <f t="shared" ref="J276:J296" si="81">ROUND(H276*M$8*N$8,2)</f>
        <v>1071.8699999999999</v>
      </c>
      <c r="K276" s="43">
        <f t="shared" ref="K276:K296" si="82">ROUND(J276*G276,2)</f>
        <v>1071.8699999999999</v>
      </c>
      <c r="L276" s="100"/>
    </row>
    <row r="277" spans="1:12" s="28" customFormat="1" ht="31.5" x14ac:dyDescent="0.25">
      <c r="A277" s="19" t="s">
        <v>706</v>
      </c>
      <c r="B277" s="26" t="s">
        <v>705</v>
      </c>
      <c r="C277" s="20" t="s">
        <v>19</v>
      </c>
      <c r="D277" s="20" t="s">
        <v>707</v>
      </c>
      <c r="E277" s="21" t="s">
        <v>912</v>
      </c>
      <c r="F277" s="75" t="s">
        <v>66</v>
      </c>
      <c r="G277" s="76">
        <v>1</v>
      </c>
      <c r="H277" s="77">
        <f t="shared" si="80"/>
        <v>5482.51</v>
      </c>
      <c r="I277" s="78">
        <v>5482.51</v>
      </c>
      <c r="J277" s="79">
        <f t="shared" si="81"/>
        <v>5594.9</v>
      </c>
      <c r="K277" s="80">
        <f t="shared" si="82"/>
        <v>5594.9</v>
      </c>
      <c r="L277" s="102"/>
    </row>
    <row r="278" spans="1:12" customFormat="1" ht="31.5" x14ac:dyDescent="0.25">
      <c r="A278" s="10" t="s">
        <v>708</v>
      </c>
      <c r="B278" s="24" t="s">
        <v>705</v>
      </c>
      <c r="C278" s="11" t="s">
        <v>23</v>
      </c>
      <c r="D278" s="11" t="s">
        <v>709</v>
      </c>
      <c r="E278" s="12" t="s">
        <v>710</v>
      </c>
      <c r="F278" s="6" t="s">
        <v>66</v>
      </c>
      <c r="G278" s="69">
        <v>1</v>
      </c>
      <c r="H278" s="63">
        <f t="shared" si="80"/>
        <v>2810.78</v>
      </c>
      <c r="I278" s="64">
        <v>2810.78</v>
      </c>
      <c r="J278" s="44">
        <f t="shared" si="81"/>
        <v>2868.4</v>
      </c>
      <c r="K278" s="43">
        <f t="shared" si="82"/>
        <v>2868.4</v>
      </c>
      <c r="L278" s="100"/>
    </row>
    <row r="279" spans="1:12" s="28" customFormat="1" ht="31.5" x14ac:dyDescent="0.25">
      <c r="A279" s="19" t="s">
        <v>711</v>
      </c>
      <c r="B279" s="26" t="s">
        <v>705</v>
      </c>
      <c r="C279" s="20" t="s">
        <v>27</v>
      </c>
      <c r="D279" s="20" t="s">
        <v>712</v>
      </c>
      <c r="E279" s="21" t="s">
        <v>913</v>
      </c>
      <c r="F279" s="75" t="s">
        <v>66</v>
      </c>
      <c r="G279" s="76">
        <v>1</v>
      </c>
      <c r="H279" s="77">
        <f t="shared" si="80"/>
        <v>4369.3100000000004</v>
      </c>
      <c r="I279" s="78">
        <v>4369.3100000000004</v>
      </c>
      <c r="J279" s="79">
        <f t="shared" si="81"/>
        <v>4458.88</v>
      </c>
      <c r="K279" s="80">
        <f t="shared" si="82"/>
        <v>4458.88</v>
      </c>
      <c r="L279" s="102"/>
    </row>
    <row r="280" spans="1:12" s="28" customFormat="1" ht="47.25" x14ac:dyDescent="0.25">
      <c r="A280" s="19" t="s">
        <v>713</v>
      </c>
      <c r="B280" s="26" t="s">
        <v>705</v>
      </c>
      <c r="C280" s="20" t="s">
        <v>32</v>
      </c>
      <c r="D280" s="20" t="s">
        <v>714</v>
      </c>
      <c r="E280" s="21" t="s">
        <v>914</v>
      </c>
      <c r="F280" s="75" t="s">
        <v>66</v>
      </c>
      <c r="G280" s="76">
        <v>1</v>
      </c>
      <c r="H280" s="77">
        <f t="shared" si="80"/>
        <v>24075.48</v>
      </c>
      <c r="I280" s="78">
        <v>24075.48</v>
      </c>
      <c r="J280" s="79">
        <f t="shared" si="81"/>
        <v>24569.03</v>
      </c>
      <c r="K280" s="80">
        <f t="shared" si="82"/>
        <v>24569.03</v>
      </c>
      <c r="L280" s="102"/>
    </row>
    <row r="281" spans="1:12" s="28" customFormat="1" ht="31.5" x14ac:dyDescent="0.25">
      <c r="A281" s="19" t="s">
        <v>715</v>
      </c>
      <c r="B281" s="26" t="s">
        <v>705</v>
      </c>
      <c r="C281" s="20" t="s">
        <v>36</v>
      </c>
      <c r="D281" s="20" t="s">
        <v>716</v>
      </c>
      <c r="E281" s="21" t="s">
        <v>915</v>
      </c>
      <c r="F281" s="75" t="s">
        <v>66</v>
      </c>
      <c r="G281" s="76">
        <v>1</v>
      </c>
      <c r="H281" s="77">
        <f t="shared" si="80"/>
        <v>19997.12</v>
      </c>
      <c r="I281" s="78">
        <v>19997.12</v>
      </c>
      <c r="J281" s="79">
        <f t="shared" si="81"/>
        <v>20407.060000000001</v>
      </c>
      <c r="K281" s="80">
        <f t="shared" si="82"/>
        <v>20407.060000000001</v>
      </c>
      <c r="L281" s="102"/>
    </row>
    <row r="282" spans="1:12" customFormat="1" ht="31.5" x14ac:dyDescent="0.25">
      <c r="A282" s="10" t="s">
        <v>717</v>
      </c>
      <c r="B282" s="24" t="s">
        <v>705</v>
      </c>
      <c r="C282" s="11" t="s">
        <v>40</v>
      </c>
      <c r="D282" s="11" t="s">
        <v>538</v>
      </c>
      <c r="E282" s="12" t="s">
        <v>539</v>
      </c>
      <c r="F282" s="6" t="s">
        <v>66</v>
      </c>
      <c r="G282" s="69">
        <v>3</v>
      </c>
      <c r="H282" s="63">
        <f t="shared" si="80"/>
        <v>1050.3399999999999</v>
      </c>
      <c r="I282" s="64">
        <v>3151.03</v>
      </c>
      <c r="J282" s="44">
        <f t="shared" si="81"/>
        <v>1071.8699999999999</v>
      </c>
      <c r="K282" s="43">
        <f t="shared" si="82"/>
        <v>3215.61</v>
      </c>
      <c r="L282" s="100"/>
    </row>
    <row r="283" spans="1:12" s="28" customFormat="1" ht="31.5" x14ac:dyDescent="0.25">
      <c r="A283" s="19" t="s">
        <v>718</v>
      </c>
      <c r="B283" s="26" t="s">
        <v>705</v>
      </c>
      <c r="C283" s="20" t="s">
        <v>44</v>
      </c>
      <c r="D283" s="20" t="s">
        <v>719</v>
      </c>
      <c r="E283" s="21" t="s">
        <v>916</v>
      </c>
      <c r="F283" s="75" t="s">
        <v>66</v>
      </c>
      <c r="G283" s="76">
        <v>1</v>
      </c>
      <c r="H283" s="77">
        <f t="shared" si="80"/>
        <v>1355</v>
      </c>
      <c r="I283" s="78">
        <v>1355</v>
      </c>
      <c r="J283" s="79">
        <f t="shared" si="81"/>
        <v>1382.78</v>
      </c>
      <c r="K283" s="80">
        <f t="shared" si="82"/>
        <v>1382.78</v>
      </c>
      <c r="L283" s="102"/>
    </row>
    <row r="284" spans="1:12" s="28" customFormat="1" ht="15.75" x14ac:dyDescent="0.25">
      <c r="A284" s="19" t="s">
        <v>720</v>
      </c>
      <c r="B284" s="26" t="s">
        <v>705</v>
      </c>
      <c r="C284" s="20" t="s">
        <v>48</v>
      </c>
      <c r="D284" s="20" t="s">
        <v>721</v>
      </c>
      <c r="E284" s="21" t="s">
        <v>917</v>
      </c>
      <c r="F284" s="75" t="s">
        <v>66</v>
      </c>
      <c r="G284" s="76">
        <v>2</v>
      </c>
      <c r="H284" s="77">
        <f t="shared" si="80"/>
        <v>38624.67</v>
      </c>
      <c r="I284" s="78">
        <v>77249.34</v>
      </c>
      <c r="J284" s="79">
        <f t="shared" si="81"/>
        <v>39416.480000000003</v>
      </c>
      <c r="K284" s="80">
        <f t="shared" si="82"/>
        <v>78832.960000000006</v>
      </c>
      <c r="L284" s="102"/>
    </row>
    <row r="285" spans="1:12" customFormat="1" ht="31.5" x14ac:dyDescent="0.25">
      <c r="A285" s="10" t="s">
        <v>722</v>
      </c>
      <c r="B285" s="24" t="s">
        <v>705</v>
      </c>
      <c r="C285" s="11" t="s">
        <v>53</v>
      </c>
      <c r="D285" s="11" t="s">
        <v>709</v>
      </c>
      <c r="E285" s="12" t="s">
        <v>710</v>
      </c>
      <c r="F285" s="6" t="s">
        <v>66</v>
      </c>
      <c r="G285" s="69">
        <v>7</v>
      </c>
      <c r="H285" s="63">
        <f t="shared" si="80"/>
        <v>2810.77</v>
      </c>
      <c r="I285" s="64">
        <v>19675.38</v>
      </c>
      <c r="J285" s="44">
        <f t="shared" si="81"/>
        <v>2868.39</v>
      </c>
      <c r="K285" s="43">
        <f t="shared" si="82"/>
        <v>20078.73</v>
      </c>
      <c r="L285" s="100"/>
    </row>
    <row r="286" spans="1:12" s="28" customFormat="1" ht="15.75" x14ac:dyDescent="0.25">
      <c r="A286" s="19" t="s">
        <v>723</v>
      </c>
      <c r="B286" s="26" t="s">
        <v>705</v>
      </c>
      <c r="C286" s="20" t="s">
        <v>59</v>
      </c>
      <c r="D286" s="20" t="s">
        <v>724</v>
      </c>
      <c r="E286" s="21" t="s">
        <v>918</v>
      </c>
      <c r="F286" s="75" t="s">
        <v>66</v>
      </c>
      <c r="G286" s="76">
        <v>7</v>
      </c>
      <c r="H286" s="77">
        <f t="shared" si="80"/>
        <v>17288.330000000002</v>
      </c>
      <c r="I286" s="78">
        <v>121018.31</v>
      </c>
      <c r="J286" s="79">
        <f t="shared" si="81"/>
        <v>17642.740000000002</v>
      </c>
      <c r="K286" s="80">
        <f t="shared" si="82"/>
        <v>123499.18</v>
      </c>
      <c r="L286" s="102"/>
    </row>
    <row r="287" spans="1:12" customFormat="1" ht="78.75" x14ac:dyDescent="0.25">
      <c r="A287" s="10" t="s">
        <v>725</v>
      </c>
      <c r="B287" s="24" t="s">
        <v>705</v>
      </c>
      <c r="C287" s="11" t="s">
        <v>63</v>
      </c>
      <c r="D287" s="11" t="s">
        <v>561</v>
      </c>
      <c r="E287" s="12" t="s">
        <v>562</v>
      </c>
      <c r="F287" s="6" t="s">
        <v>274</v>
      </c>
      <c r="G287" s="62">
        <v>0.14000000000000001</v>
      </c>
      <c r="H287" s="63">
        <f t="shared" si="80"/>
        <v>42892.86</v>
      </c>
      <c r="I287" s="64">
        <v>6005</v>
      </c>
      <c r="J287" s="44">
        <f t="shared" si="81"/>
        <v>43772.160000000003</v>
      </c>
      <c r="K287" s="43">
        <f t="shared" si="82"/>
        <v>6128.1</v>
      </c>
      <c r="L287" s="100"/>
    </row>
    <row r="288" spans="1:12" s="28" customFormat="1" ht="15.75" x14ac:dyDescent="0.25">
      <c r="A288" s="19" t="s">
        <v>726</v>
      </c>
      <c r="B288" s="26" t="s">
        <v>705</v>
      </c>
      <c r="C288" s="20" t="s">
        <v>68</v>
      </c>
      <c r="D288" s="20" t="s">
        <v>727</v>
      </c>
      <c r="E288" s="21" t="s">
        <v>919</v>
      </c>
      <c r="F288" s="75" t="s">
        <v>66</v>
      </c>
      <c r="G288" s="76">
        <v>7</v>
      </c>
      <c r="H288" s="77">
        <f t="shared" si="80"/>
        <v>69.150000000000006</v>
      </c>
      <c r="I288" s="78">
        <v>484.05</v>
      </c>
      <c r="J288" s="79">
        <f t="shared" si="81"/>
        <v>70.569999999999993</v>
      </c>
      <c r="K288" s="80">
        <f t="shared" si="82"/>
        <v>493.99</v>
      </c>
      <c r="L288" s="102"/>
    </row>
    <row r="289" spans="1:12" s="28" customFormat="1" ht="47.25" x14ac:dyDescent="0.25">
      <c r="A289" s="19" t="s">
        <v>728</v>
      </c>
      <c r="B289" s="26" t="s">
        <v>705</v>
      </c>
      <c r="C289" s="20" t="s">
        <v>73</v>
      </c>
      <c r="D289" s="20" t="s">
        <v>729</v>
      </c>
      <c r="E289" s="21" t="s">
        <v>920</v>
      </c>
      <c r="F289" s="75" t="s">
        <v>66</v>
      </c>
      <c r="G289" s="76">
        <v>5</v>
      </c>
      <c r="H289" s="77">
        <f t="shared" si="80"/>
        <v>8028.53</v>
      </c>
      <c r="I289" s="78">
        <v>40142.65</v>
      </c>
      <c r="J289" s="79">
        <f t="shared" si="81"/>
        <v>8193.11</v>
      </c>
      <c r="K289" s="80">
        <f t="shared" si="82"/>
        <v>40965.550000000003</v>
      </c>
      <c r="L289" s="102"/>
    </row>
    <row r="290" spans="1:12" s="28" customFormat="1" ht="47.25" x14ac:dyDescent="0.25">
      <c r="A290" s="19" t="s">
        <v>730</v>
      </c>
      <c r="B290" s="26" t="s">
        <v>705</v>
      </c>
      <c r="C290" s="20" t="s">
        <v>79</v>
      </c>
      <c r="D290" s="20" t="s">
        <v>731</v>
      </c>
      <c r="E290" s="21" t="s">
        <v>921</v>
      </c>
      <c r="F290" s="75" t="s">
        <v>66</v>
      </c>
      <c r="G290" s="76">
        <v>2</v>
      </c>
      <c r="H290" s="77">
        <f t="shared" si="80"/>
        <v>9612.31</v>
      </c>
      <c r="I290" s="78">
        <v>19224.62</v>
      </c>
      <c r="J290" s="79">
        <f t="shared" si="81"/>
        <v>9809.36</v>
      </c>
      <c r="K290" s="80">
        <f t="shared" si="82"/>
        <v>19618.72</v>
      </c>
      <c r="L290" s="102"/>
    </row>
    <row r="291" spans="1:12" customFormat="1" ht="15.75" x14ac:dyDescent="0.25">
      <c r="A291" s="10" t="s">
        <v>732</v>
      </c>
      <c r="B291" s="24" t="s">
        <v>705</v>
      </c>
      <c r="C291" s="11" t="s">
        <v>83</v>
      </c>
      <c r="D291" s="11" t="s">
        <v>733</v>
      </c>
      <c r="E291" s="12" t="s">
        <v>734</v>
      </c>
      <c r="F291" s="6" t="s">
        <v>66</v>
      </c>
      <c r="G291" s="69">
        <v>7</v>
      </c>
      <c r="H291" s="63">
        <f t="shared" si="80"/>
        <v>1398.37</v>
      </c>
      <c r="I291" s="64">
        <v>9788.61</v>
      </c>
      <c r="J291" s="44">
        <f t="shared" si="81"/>
        <v>1427.04</v>
      </c>
      <c r="K291" s="43">
        <f t="shared" si="82"/>
        <v>9989.2800000000007</v>
      </c>
      <c r="L291" s="100"/>
    </row>
    <row r="292" spans="1:12" customFormat="1" ht="15.75" x14ac:dyDescent="0.25">
      <c r="A292" s="10" t="s">
        <v>735</v>
      </c>
      <c r="B292" s="24" t="s">
        <v>705</v>
      </c>
      <c r="C292" s="11" t="s">
        <v>87</v>
      </c>
      <c r="D292" s="11" t="s">
        <v>736</v>
      </c>
      <c r="E292" s="12" t="s">
        <v>737</v>
      </c>
      <c r="F292" s="6" t="s">
        <v>66</v>
      </c>
      <c r="G292" s="69">
        <v>7</v>
      </c>
      <c r="H292" s="63">
        <f t="shared" si="80"/>
        <v>2625</v>
      </c>
      <c r="I292" s="64">
        <v>18375</v>
      </c>
      <c r="J292" s="44">
        <f t="shared" si="81"/>
        <v>2678.81</v>
      </c>
      <c r="K292" s="43">
        <f t="shared" si="82"/>
        <v>18751.669999999998</v>
      </c>
      <c r="L292" s="100"/>
    </row>
    <row r="293" spans="1:12" customFormat="1" ht="31.5" x14ac:dyDescent="0.25">
      <c r="A293" s="10" t="s">
        <v>738</v>
      </c>
      <c r="B293" s="24" t="s">
        <v>705</v>
      </c>
      <c r="C293" s="11" t="s">
        <v>91</v>
      </c>
      <c r="D293" s="11" t="s">
        <v>548</v>
      </c>
      <c r="E293" s="12" t="s">
        <v>549</v>
      </c>
      <c r="F293" s="6" t="s">
        <v>66</v>
      </c>
      <c r="G293" s="69">
        <v>2</v>
      </c>
      <c r="H293" s="63">
        <f t="shared" si="80"/>
        <v>7013.09</v>
      </c>
      <c r="I293" s="64">
        <v>14026.17</v>
      </c>
      <c r="J293" s="44">
        <f t="shared" si="81"/>
        <v>7156.86</v>
      </c>
      <c r="K293" s="43">
        <f t="shared" si="82"/>
        <v>14313.72</v>
      </c>
      <c r="L293" s="100"/>
    </row>
    <row r="294" spans="1:12" s="28" customFormat="1" ht="31.5" x14ac:dyDescent="0.25">
      <c r="A294" s="19" t="s">
        <v>739</v>
      </c>
      <c r="B294" s="26" t="s">
        <v>705</v>
      </c>
      <c r="C294" s="20" t="s">
        <v>97</v>
      </c>
      <c r="D294" s="20" t="s">
        <v>740</v>
      </c>
      <c r="E294" s="21" t="s">
        <v>922</v>
      </c>
      <c r="F294" s="75" t="s">
        <v>66</v>
      </c>
      <c r="G294" s="76">
        <v>2</v>
      </c>
      <c r="H294" s="77">
        <f t="shared" si="80"/>
        <v>11396.81</v>
      </c>
      <c r="I294" s="78">
        <v>22793.62</v>
      </c>
      <c r="J294" s="79">
        <f t="shared" si="81"/>
        <v>11630.44</v>
      </c>
      <c r="K294" s="80">
        <f t="shared" si="82"/>
        <v>23260.880000000001</v>
      </c>
      <c r="L294" s="102"/>
    </row>
    <row r="295" spans="1:12" customFormat="1" ht="31.5" x14ac:dyDescent="0.25">
      <c r="A295" s="10" t="s">
        <v>741</v>
      </c>
      <c r="B295" s="24" t="s">
        <v>705</v>
      </c>
      <c r="C295" s="11" t="s">
        <v>101</v>
      </c>
      <c r="D295" s="11" t="s">
        <v>538</v>
      </c>
      <c r="E295" s="12" t="s">
        <v>539</v>
      </c>
      <c r="F295" s="6" t="s">
        <v>66</v>
      </c>
      <c r="G295" s="69">
        <v>2</v>
      </c>
      <c r="H295" s="63">
        <f t="shared" si="80"/>
        <v>1050.3499999999999</v>
      </c>
      <c r="I295" s="64">
        <v>2100.69</v>
      </c>
      <c r="J295" s="44">
        <f t="shared" si="81"/>
        <v>1071.8800000000001</v>
      </c>
      <c r="K295" s="43">
        <f t="shared" si="82"/>
        <v>2143.7600000000002</v>
      </c>
      <c r="L295" s="100"/>
    </row>
    <row r="296" spans="1:12" s="28" customFormat="1" ht="15.75" x14ac:dyDescent="0.25">
      <c r="A296" s="19" t="s">
        <v>742</v>
      </c>
      <c r="B296" s="26" t="s">
        <v>705</v>
      </c>
      <c r="C296" s="20" t="s">
        <v>105</v>
      </c>
      <c r="D296" s="20" t="s">
        <v>743</v>
      </c>
      <c r="E296" s="21" t="s">
        <v>923</v>
      </c>
      <c r="F296" s="75" t="s">
        <v>66</v>
      </c>
      <c r="G296" s="76">
        <v>2</v>
      </c>
      <c r="H296" s="77">
        <f t="shared" si="80"/>
        <v>1758.35</v>
      </c>
      <c r="I296" s="78">
        <v>3516.7</v>
      </c>
      <c r="J296" s="79">
        <f t="shared" si="81"/>
        <v>1794.4</v>
      </c>
      <c r="K296" s="80">
        <f t="shared" si="82"/>
        <v>3588.8</v>
      </c>
      <c r="L296" s="102"/>
    </row>
    <row r="297" spans="1:12" customFormat="1" ht="15.75" x14ac:dyDescent="0.25">
      <c r="A297" s="8" t="s">
        <v>105</v>
      </c>
      <c r="B297" s="224" t="s">
        <v>744</v>
      </c>
      <c r="C297" s="224"/>
      <c r="D297" s="224"/>
      <c r="E297" s="9" t="s">
        <v>486</v>
      </c>
      <c r="F297" s="34"/>
      <c r="G297" s="59"/>
      <c r="H297" s="60"/>
      <c r="I297" s="60"/>
      <c r="J297" s="61"/>
      <c r="K297" s="61"/>
      <c r="L297" s="100"/>
    </row>
    <row r="298" spans="1:12" customFormat="1" ht="15.75" x14ac:dyDescent="0.25">
      <c r="A298" s="10" t="s">
        <v>745</v>
      </c>
      <c r="B298" s="24" t="s">
        <v>705</v>
      </c>
      <c r="C298" s="11" t="s">
        <v>109</v>
      </c>
      <c r="D298" s="11" t="s">
        <v>746</v>
      </c>
      <c r="E298" s="12" t="s">
        <v>747</v>
      </c>
      <c r="F298" s="6" t="s">
        <v>56</v>
      </c>
      <c r="G298" s="73">
        <v>2.9</v>
      </c>
      <c r="H298" s="63">
        <f t="shared" ref="H298:H304" si="83">ROUND(I298/G298,2)</f>
        <v>46168.76</v>
      </c>
      <c r="I298" s="64">
        <v>133889.39000000001</v>
      </c>
      <c r="J298" s="44">
        <f t="shared" ref="J298:J304" si="84">ROUND(H298*M$8*N$8,2)</f>
        <v>47115.22</v>
      </c>
      <c r="K298" s="43">
        <f t="shared" ref="K298:K304" si="85">ROUND(J298*G298,2)</f>
        <v>136634.14000000001</v>
      </c>
      <c r="L298" s="100"/>
    </row>
    <row r="299" spans="1:12" customFormat="1" ht="31.5" x14ac:dyDescent="0.25">
      <c r="A299" s="10" t="s">
        <v>748</v>
      </c>
      <c r="B299" s="24" t="s">
        <v>705</v>
      </c>
      <c r="C299" s="11" t="s">
        <v>115</v>
      </c>
      <c r="D299" s="11" t="s">
        <v>749</v>
      </c>
      <c r="E299" s="12" t="s">
        <v>750</v>
      </c>
      <c r="F299" s="6" t="s">
        <v>502</v>
      </c>
      <c r="G299" s="65">
        <v>1.0200000000000001E-2</v>
      </c>
      <c r="H299" s="63">
        <f t="shared" si="83"/>
        <v>54020.59</v>
      </c>
      <c r="I299" s="64">
        <v>551.01</v>
      </c>
      <c r="J299" s="44">
        <f t="shared" si="84"/>
        <v>55128.01</v>
      </c>
      <c r="K299" s="43">
        <f t="shared" si="85"/>
        <v>562.30999999999995</v>
      </c>
      <c r="L299" s="100"/>
    </row>
    <row r="300" spans="1:12" customFormat="1" ht="31.5" x14ac:dyDescent="0.25">
      <c r="A300" s="10" t="s">
        <v>751</v>
      </c>
      <c r="B300" s="24" t="s">
        <v>705</v>
      </c>
      <c r="C300" s="11" t="s">
        <v>120</v>
      </c>
      <c r="D300" s="11" t="s">
        <v>752</v>
      </c>
      <c r="E300" s="12" t="s">
        <v>753</v>
      </c>
      <c r="F300" s="6" t="s">
        <v>502</v>
      </c>
      <c r="G300" s="66">
        <v>5.0999999999999997E-2</v>
      </c>
      <c r="H300" s="63">
        <f t="shared" si="83"/>
        <v>64938.04</v>
      </c>
      <c r="I300" s="64">
        <v>3311.84</v>
      </c>
      <c r="J300" s="44">
        <f t="shared" si="84"/>
        <v>66269.27</v>
      </c>
      <c r="K300" s="43">
        <f t="shared" si="85"/>
        <v>3379.73</v>
      </c>
      <c r="L300" s="100"/>
    </row>
    <row r="301" spans="1:12" customFormat="1" ht="15.75" x14ac:dyDescent="0.25">
      <c r="A301" s="10" t="s">
        <v>754</v>
      </c>
      <c r="B301" s="24" t="s">
        <v>705</v>
      </c>
      <c r="C301" s="11" t="s">
        <v>124</v>
      </c>
      <c r="D301" s="11" t="s">
        <v>755</v>
      </c>
      <c r="E301" s="12" t="s">
        <v>756</v>
      </c>
      <c r="F301" s="6" t="s">
        <v>502</v>
      </c>
      <c r="G301" s="65">
        <v>6.1199999999999997E-2</v>
      </c>
      <c r="H301" s="63">
        <f t="shared" si="83"/>
        <v>15533.17</v>
      </c>
      <c r="I301" s="64">
        <v>950.63</v>
      </c>
      <c r="J301" s="44">
        <f t="shared" si="84"/>
        <v>15851.6</v>
      </c>
      <c r="K301" s="43">
        <f t="shared" si="85"/>
        <v>970.12</v>
      </c>
      <c r="L301" s="100"/>
    </row>
    <row r="302" spans="1:12" customFormat="1" ht="15.75" x14ac:dyDescent="0.25">
      <c r="A302" s="10" t="s">
        <v>757</v>
      </c>
      <c r="B302" s="24" t="s">
        <v>705</v>
      </c>
      <c r="C302" s="11" t="s">
        <v>129</v>
      </c>
      <c r="D302" s="11" t="s">
        <v>700</v>
      </c>
      <c r="E302" s="12" t="s">
        <v>701</v>
      </c>
      <c r="F302" s="6" t="s">
        <v>502</v>
      </c>
      <c r="G302" s="66">
        <v>5.0999999999999997E-2</v>
      </c>
      <c r="H302" s="63">
        <f t="shared" si="83"/>
        <v>35340.199999999997</v>
      </c>
      <c r="I302" s="64">
        <v>1802.35</v>
      </c>
      <c r="J302" s="44">
        <f t="shared" si="84"/>
        <v>36064.67</v>
      </c>
      <c r="K302" s="43">
        <f t="shared" si="85"/>
        <v>1839.3</v>
      </c>
      <c r="L302" s="100"/>
    </row>
    <row r="303" spans="1:12" customFormat="1" ht="15.75" x14ac:dyDescent="0.25">
      <c r="A303" s="10" t="s">
        <v>758</v>
      </c>
      <c r="B303" s="24" t="s">
        <v>705</v>
      </c>
      <c r="C303" s="11" t="s">
        <v>136</v>
      </c>
      <c r="D303" s="11" t="s">
        <v>759</v>
      </c>
      <c r="E303" s="12" t="s">
        <v>760</v>
      </c>
      <c r="F303" s="6" t="s">
        <v>502</v>
      </c>
      <c r="G303" s="65">
        <v>6.1199999999999997E-2</v>
      </c>
      <c r="H303" s="63">
        <f t="shared" si="83"/>
        <v>10243.459999999999</v>
      </c>
      <c r="I303" s="64">
        <v>626.9</v>
      </c>
      <c r="J303" s="44">
        <f t="shared" si="84"/>
        <v>10453.450000000001</v>
      </c>
      <c r="K303" s="43">
        <f t="shared" si="85"/>
        <v>639.75</v>
      </c>
      <c r="L303" s="100"/>
    </row>
    <row r="304" spans="1:12" customFormat="1" ht="15.75" x14ac:dyDescent="0.25">
      <c r="A304" s="10" t="s">
        <v>761</v>
      </c>
      <c r="B304" s="24" t="s">
        <v>705</v>
      </c>
      <c r="C304" s="11" t="s">
        <v>140</v>
      </c>
      <c r="D304" s="11" t="s">
        <v>762</v>
      </c>
      <c r="E304" s="12" t="s">
        <v>763</v>
      </c>
      <c r="F304" s="6" t="s">
        <v>71</v>
      </c>
      <c r="G304" s="73">
        <v>61.2</v>
      </c>
      <c r="H304" s="63">
        <f t="shared" si="83"/>
        <v>29.33</v>
      </c>
      <c r="I304" s="64">
        <v>1795</v>
      </c>
      <c r="J304" s="44">
        <f t="shared" si="84"/>
        <v>29.93</v>
      </c>
      <c r="K304" s="43">
        <f t="shared" si="85"/>
        <v>1831.72</v>
      </c>
      <c r="L304" s="100"/>
    </row>
    <row r="305" spans="1:12" s="16" customFormat="1" ht="18.75" x14ac:dyDescent="0.3">
      <c r="A305" s="246" t="s">
        <v>924</v>
      </c>
      <c r="B305" s="246"/>
      <c r="C305" s="246"/>
      <c r="D305" s="15"/>
      <c r="E305" s="15"/>
      <c r="F305" s="55"/>
      <c r="G305" s="55"/>
      <c r="H305" s="55"/>
      <c r="I305" s="57">
        <f>SUM(I308:I335)</f>
        <v>223374.75999999998</v>
      </c>
      <c r="J305" s="58"/>
      <c r="K305" s="58">
        <f>SUM(K308:K335)</f>
        <v>227953.88999999998</v>
      </c>
      <c r="L305" s="112"/>
    </row>
    <row r="306" spans="1:12" s="16" customFormat="1" ht="18.75" x14ac:dyDescent="0.3">
      <c r="A306" s="245" t="s">
        <v>873</v>
      </c>
      <c r="B306" s="245"/>
      <c r="C306" s="245"/>
      <c r="D306" s="245"/>
      <c r="E306" s="245"/>
      <c r="F306" s="82"/>
      <c r="G306" s="82"/>
      <c r="H306" s="82"/>
      <c r="I306" s="109">
        <f>I309+I311+I313+I315+I317+I319+I321+I323+I325+I326+I328</f>
        <v>53809.71</v>
      </c>
      <c r="J306" s="84"/>
      <c r="K306" s="83">
        <f>K309+K311+K313+K315+K317+K319+K321+K323+K325+K326+K328</f>
        <v>54912.729999999996</v>
      </c>
      <c r="L306" s="116"/>
    </row>
    <row r="307" spans="1:12" customFormat="1" ht="15.75" x14ac:dyDescent="0.25">
      <c r="A307" s="8" t="s">
        <v>109</v>
      </c>
      <c r="B307" s="224" t="s">
        <v>764</v>
      </c>
      <c r="C307" s="224"/>
      <c r="D307" s="224"/>
      <c r="E307" s="9" t="s">
        <v>765</v>
      </c>
      <c r="F307" s="34"/>
      <c r="G307" s="59"/>
      <c r="H307" s="60"/>
      <c r="I307" s="60"/>
      <c r="J307" s="61"/>
      <c r="K307" s="61"/>
      <c r="L307" s="100"/>
    </row>
    <row r="308" spans="1:12" customFormat="1" ht="31.5" x14ac:dyDescent="0.25">
      <c r="A308" s="10" t="s">
        <v>766</v>
      </c>
      <c r="B308" s="24" t="s">
        <v>767</v>
      </c>
      <c r="C308" s="11" t="s">
        <v>10</v>
      </c>
      <c r="D308" s="11" t="s">
        <v>525</v>
      </c>
      <c r="E308" s="12" t="s">
        <v>526</v>
      </c>
      <c r="F308" s="6" t="s">
        <v>66</v>
      </c>
      <c r="G308" s="69">
        <v>1</v>
      </c>
      <c r="H308" s="63">
        <f t="shared" ref="H308:H328" si="86">ROUND(I308/G308,2)</f>
        <v>8530</v>
      </c>
      <c r="I308" s="64">
        <v>8530</v>
      </c>
      <c r="J308" s="44">
        <f t="shared" ref="J308:J328" si="87">ROUND(H308*M$8*N$8,2)</f>
        <v>8704.8700000000008</v>
      </c>
      <c r="K308" s="43">
        <f t="shared" ref="K308:K328" si="88">ROUND(J308*G308,2)</f>
        <v>8704.8700000000008</v>
      </c>
      <c r="L308" s="100"/>
    </row>
    <row r="309" spans="1:12" s="28" customFormat="1" ht="31.5" x14ac:dyDescent="0.25">
      <c r="A309" s="19" t="s">
        <v>768</v>
      </c>
      <c r="B309" s="26" t="s">
        <v>767</v>
      </c>
      <c r="C309" s="20" t="s">
        <v>19</v>
      </c>
      <c r="D309" s="20" t="s">
        <v>769</v>
      </c>
      <c r="E309" s="21" t="s">
        <v>890</v>
      </c>
      <c r="F309" s="75" t="s">
        <v>66</v>
      </c>
      <c r="G309" s="76">
        <v>1</v>
      </c>
      <c r="H309" s="77">
        <f t="shared" si="86"/>
        <v>9593.36</v>
      </c>
      <c r="I309" s="78">
        <v>9593.36</v>
      </c>
      <c r="J309" s="79">
        <f t="shared" si="87"/>
        <v>9790.02</v>
      </c>
      <c r="K309" s="80">
        <f t="shared" si="88"/>
        <v>9790.02</v>
      </c>
      <c r="L309" s="102"/>
    </row>
    <row r="310" spans="1:12" customFormat="1" ht="31.5" x14ac:dyDescent="0.25">
      <c r="A310" s="10" t="s">
        <v>770</v>
      </c>
      <c r="B310" s="24" t="s">
        <v>767</v>
      </c>
      <c r="C310" s="11" t="s">
        <v>23</v>
      </c>
      <c r="D310" s="11" t="s">
        <v>771</v>
      </c>
      <c r="E310" s="12" t="s">
        <v>772</v>
      </c>
      <c r="F310" s="6" t="s">
        <v>66</v>
      </c>
      <c r="G310" s="69">
        <v>1</v>
      </c>
      <c r="H310" s="63">
        <f t="shared" si="86"/>
        <v>5687.8</v>
      </c>
      <c r="I310" s="64">
        <v>5687.8</v>
      </c>
      <c r="J310" s="44">
        <f t="shared" si="87"/>
        <v>5804.4</v>
      </c>
      <c r="K310" s="43">
        <f t="shared" si="88"/>
        <v>5804.4</v>
      </c>
      <c r="L310" s="100"/>
    </row>
    <row r="311" spans="1:12" s="28" customFormat="1" ht="31.5" x14ac:dyDescent="0.25">
      <c r="A311" s="19" t="s">
        <v>773</v>
      </c>
      <c r="B311" s="26" t="s">
        <v>767</v>
      </c>
      <c r="C311" s="20" t="s">
        <v>27</v>
      </c>
      <c r="D311" s="20" t="s">
        <v>774</v>
      </c>
      <c r="E311" s="21" t="s">
        <v>925</v>
      </c>
      <c r="F311" s="75" t="s">
        <v>66</v>
      </c>
      <c r="G311" s="76">
        <v>1</v>
      </c>
      <c r="H311" s="77">
        <f t="shared" si="86"/>
        <v>6092.54</v>
      </c>
      <c r="I311" s="78">
        <v>6092.54</v>
      </c>
      <c r="J311" s="79">
        <f t="shared" si="87"/>
        <v>6217.44</v>
      </c>
      <c r="K311" s="80">
        <f t="shared" si="88"/>
        <v>6217.44</v>
      </c>
      <c r="L311" s="102"/>
    </row>
    <row r="312" spans="1:12" customFormat="1" ht="31.5" x14ac:dyDescent="0.25">
      <c r="A312" s="10" t="s">
        <v>775</v>
      </c>
      <c r="B312" s="24" t="s">
        <v>767</v>
      </c>
      <c r="C312" s="11" t="s">
        <v>32</v>
      </c>
      <c r="D312" s="11" t="s">
        <v>525</v>
      </c>
      <c r="E312" s="12" t="s">
        <v>526</v>
      </c>
      <c r="F312" s="6" t="s">
        <v>66</v>
      </c>
      <c r="G312" s="69">
        <v>1</v>
      </c>
      <c r="H312" s="63">
        <f t="shared" si="86"/>
        <v>8530</v>
      </c>
      <c r="I312" s="64">
        <v>8530</v>
      </c>
      <c r="J312" s="44">
        <f t="shared" si="87"/>
        <v>8704.8700000000008</v>
      </c>
      <c r="K312" s="43">
        <f t="shared" si="88"/>
        <v>8704.8700000000008</v>
      </c>
      <c r="L312" s="100"/>
    </row>
    <row r="313" spans="1:12" s="28" customFormat="1" ht="31.5" x14ac:dyDescent="0.25">
      <c r="A313" s="19" t="s">
        <v>776</v>
      </c>
      <c r="B313" s="26" t="s">
        <v>767</v>
      </c>
      <c r="C313" s="20" t="s">
        <v>36</v>
      </c>
      <c r="D313" s="20" t="s">
        <v>777</v>
      </c>
      <c r="E313" s="21" t="s">
        <v>892</v>
      </c>
      <c r="F313" s="75" t="s">
        <v>66</v>
      </c>
      <c r="G313" s="76">
        <v>1</v>
      </c>
      <c r="H313" s="77">
        <f t="shared" si="86"/>
        <v>3225.85</v>
      </c>
      <c r="I313" s="78">
        <v>3225.85</v>
      </c>
      <c r="J313" s="79">
        <f t="shared" si="87"/>
        <v>3291.98</v>
      </c>
      <c r="K313" s="80">
        <f t="shared" si="88"/>
        <v>3291.98</v>
      </c>
      <c r="L313" s="102"/>
    </row>
    <row r="314" spans="1:12" customFormat="1" ht="15.75" x14ac:dyDescent="0.25">
      <c r="A314" s="10" t="s">
        <v>778</v>
      </c>
      <c r="B314" s="24" t="s">
        <v>767</v>
      </c>
      <c r="C314" s="11" t="s">
        <v>40</v>
      </c>
      <c r="D314" s="11" t="s">
        <v>543</v>
      </c>
      <c r="E314" s="12" t="s">
        <v>544</v>
      </c>
      <c r="F314" s="6" t="s">
        <v>66</v>
      </c>
      <c r="G314" s="69">
        <v>1</v>
      </c>
      <c r="H314" s="63">
        <f t="shared" si="86"/>
        <v>1472</v>
      </c>
      <c r="I314" s="64">
        <v>1472</v>
      </c>
      <c r="J314" s="44">
        <f t="shared" si="87"/>
        <v>1502.18</v>
      </c>
      <c r="K314" s="43">
        <f t="shared" si="88"/>
        <v>1502.18</v>
      </c>
      <c r="L314" s="100"/>
    </row>
    <row r="315" spans="1:12" s="28" customFormat="1" ht="31.5" x14ac:dyDescent="0.25">
      <c r="A315" s="19" t="s">
        <v>779</v>
      </c>
      <c r="B315" s="26" t="s">
        <v>767</v>
      </c>
      <c r="C315" s="20" t="s">
        <v>44</v>
      </c>
      <c r="D315" s="20" t="s">
        <v>780</v>
      </c>
      <c r="E315" s="21" t="s">
        <v>926</v>
      </c>
      <c r="F315" s="75" t="s">
        <v>66</v>
      </c>
      <c r="G315" s="76">
        <v>1</v>
      </c>
      <c r="H315" s="77">
        <f t="shared" si="86"/>
        <v>2532.5300000000002</v>
      </c>
      <c r="I315" s="78">
        <v>2532.5300000000002</v>
      </c>
      <c r="J315" s="79">
        <f t="shared" si="87"/>
        <v>2584.4499999999998</v>
      </c>
      <c r="K315" s="80">
        <f t="shared" si="88"/>
        <v>2584.4499999999998</v>
      </c>
      <c r="L315" s="102"/>
    </row>
    <row r="316" spans="1:12" customFormat="1" ht="31.5" x14ac:dyDescent="0.25">
      <c r="A316" s="10" t="s">
        <v>781</v>
      </c>
      <c r="B316" s="24" t="s">
        <v>767</v>
      </c>
      <c r="C316" s="11" t="s">
        <v>48</v>
      </c>
      <c r="D316" s="11" t="s">
        <v>548</v>
      </c>
      <c r="E316" s="12" t="s">
        <v>549</v>
      </c>
      <c r="F316" s="6" t="s">
        <v>66</v>
      </c>
      <c r="G316" s="69">
        <v>1</v>
      </c>
      <c r="H316" s="63">
        <f t="shared" si="86"/>
        <v>7013.08</v>
      </c>
      <c r="I316" s="64">
        <v>7013.08</v>
      </c>
      <c r="J316" s="44">
        <f t="shared" si="87"/>
        <v>7156.85</v>
      </c>
      <c r="K316" s="43">
        <f t="shared" si="88"/>
        <v>7156.85</v>
      </c>
      <c r="L316" s="100"/>
    </row>
    <row r="317" spans="1:12" s="28" customFormat="1" ht="31.5" x14ac:dyDescent="0.25">
      <c r="A317" s="19" t="s">
        <v>782</v>
      </c>
      <c r="B317" s="26" t="s">
        <v>767</v>
      </c>
      <c r="C317" s="20" t="s">
        <v>53</v>
      </c>
      <c r="D317" s="20" t="s">
        <v>783</v>
      </c>
      <c r="E317" s="21" t="s">
        <v>927</v>
      </c>
      <c r="F317" s="75" t="s">
        <v>66</v>
      </c>
      <c r="G317" s="76">
        <v>1</v>
      </c>
      <c r="H317" s="77">
        <f t="shared" si="86"/>
        <v>7564.7</v>
      </c>
      <c r="I317" s="78">
        <v>7564.7</v>
      </c>
      <c r="J317" s="79">
        <f t="shared" si="87"/>
        <v>7719.78</v>
      </c>
      <c r="K317" s="80">
        <f t="shared" si="88"/>
        <v>7719.78</v>
      </c>
      <c r="L317" s="102"/>
    </row>
    <row r="318" spans="1:12" customFormat="1" ht="31.5" x14ac:dyDescent="0.25">
      <c r="A318" s="10" t="s">
        <v>784</v>
      </c>
      <c r="B318" s="24" t="s">
        <v>767</v>
      </c>
      <c r="C318" s="11" t="s">
        <v>59</v>
      </c>
      <c r="D318" s="11" t="s">
        <v>538</v>
      </c>
      <c r="E318" s="12" t="s">
        <v>539</v>
      </c>
      <c r="F318" s="6" t="s">
        <v>66</v>
      </c>
      <c r="G318" s="69">
        <v>1</v>
      </c>
      <c r="H318" s="63">
        <f t="shared" si="86"/>
        <v>1050.3399999999999</v>
      </c>
      <c r="I318" s="64">
        <v>1050.3399999999999</v>
      </c>
      <c r="J318" s="44">
        <f t="shared" si="87"/>
        <v>1071.8699999999999</v>
      </c>
      <c r="K318" s="43">
        <f t="shared" si="88"/>
        <v>1071.8699999999999</v>
      </c>
      <c r="L318" s="100"/>
    </row>
    <row r="319" spans="1:12" s="28" customFormat="1" ht="15.75" x14ac:dyDescent="0.25">
      <c r="A319" s="19" t="s">
        <v>785</v>
      </c>
      <c r="B319" s="26" t="s">
        <v>767</v>
      </c>
      <c r="C319" s="20" t="s">
        <v>63</v>
      </c>
      <c r="D319" s="20" t="s">
        <v>786</v>
      </c>
      <c r="E319" s="21" t="s">
        <v>923</v>
      </c>
      <c r="F319" s="75" t="s">
        <v>66</v>
      </c>
      <c r="G319" s="76">
        <v>1</v>
      </c>
      <c r="H319" s="77">
        <f t="shared" si="86"/>
        <v>1758.35</v>
      </c>
      <c r="I319" s="78">
        <v>1758.35</v>
      </c>
      <c r="J319" s="79">
        <f t="shared" si="87"/>
        <v>1794.4</v>
      </c>
      <c r="K319" s="80">
        <f t="shared" si="88"/>
        <v>1794.4</v>
      </c>
      <c r="L319" s="102"/>
    </row>
    <row r="320" spans="1:12" customFormat="1" ht="31.5" x14ac:dyDescent="0.25">
      <c r="A320" s="10" t="s">
        <v>787</v>
      </c>
      <c r="B320" s="24" t="s">
        <v>767</v>
      </c>
      <c r="C320" s="11" t="s">
        <v>68</v>
      </c>
      <c r="D320" s="11" t="s">
        <v>788</v>
      </c>
      <c r="E320" s="12" t="s">
        <v>789</v>
      </c>
      <c r="F320" s="6" t="s">
        <v>66</v>
      </c>
      <c r="G320" s="69">
        <v>7</v>
      </c>
      <c r="H320" s="63">
        <f t="shared" si="86"/>
        <v>6472.71</v>
      </c>
      <c r="I320" s="64">
        <v>45308.97</v>
      </c>
      <c r="J320" s="44">
        <f t="shared" si="87"/>
        <v>6605.4</v>
      </c>
      <c r="K320" s="43">
        <f t="shared" si="88"/>
        <v>46237.8</v>
      </c>
      <c r="L320" s="100"/>
    </row>
    <row r="321" spans="1:12" s="28" customFormat="1" ht="31.5" x14ac:dyDescent="0.25">
      <c r="A321" s="19" t="s">
        <v>790</v>
      </c>
      <c r="B321" s="26" t="s">
        <v>767</v>
      </c>
      <c r="C321" s="20" t="s">
        <v>73</v>
      </c>
      <c r="D321" s="20" t="s">
        <v>791</v>
      </c>
      <c r="E321" s="21" t="s">
        <v>928</v>
      </c>
      <c r="F321" s="75" t="s">
        <v>66</v>
      </c>
      <c r="G321" s="76">
        <v>7</v>
      </c>
      <c r="H321" s="77">
        <f t="shared" si="86"/>
        <v>1335.33</v>
      </c>
      <c r="I321" s="78">
        <v>9347.31</v>
      </c>
      <c r="J321" s="79">
        <f t="shared" si="87"/>
        <v>1362.7</v>
      </c>
      <c r="K321" s="80">
        <f t="shared" si="88"/>
        <v>9538.9</v>
      </c>
      <c r="L321" s="102"/>
    </row>
    <row r="322" spans="1:12" customFormat="1" ht="31.5" x14ac:dyDescent="0.25">
      <c r="A322" s="10" t="s">
        <v>792</v>
      </c>
      <c r="B322" s="24" t="s">
        <v>767</v>
      </c>
      <c r="C322" s="11" t="s">
        <v>79</v>
      </c>
      <c r="D322" s="11" t="s">
        <v>793</v>
      </c>
      <c r="E322" s="12" t="s">
        <v>794</v>
      </c>
      <c r="F322" s="6" t="s">
        <v>66</v>
      </c>
      <c r="G322" s="69">
        <v>6</v>
      </c>
      <c r="H322" s="63">
        <f t="shared" si="86"/>
        <v>4292.3900000000003</v>
      </c>
      <c r="I322" s="64">
        <v>25754.32</v>
      </c>
      <c r="J322" s="44">
        <f t="shared" si="87"/>
        <v>4380.38</v>
      </c>
      <c r="K322" s="43">
        <f t="shared" si="88"/>
        <v>26282.28</v>
      </c>
      <c r="L322" s="100"/>
    </row>
    <row r="323" spans="1:12" s="28" customFormat="1" ht="31.5" x14ac:dyDescent="0.25">
      <c r="A323" s="19" t="s">
        <v>795</v>
      </c>
      <c r="B323" s="26" t="s">
        <v>767</v>
      </c>
      <c r="C323" s="20" t="s">
        <v>83</v>
      </c>
      <c r="D323" s="20" t="s">
        <v>796</v>
      </c>
      <c r="E323" s="21" t="s">
        <v>929</v>
      </c>
      <c r="F323" s="75" t="s">
        <v>66</v>
      </c>
      <c r="G323" s="76">
        <v>6</v>
      </c>
      <c r="H323" s="77">
        <f t="shared" si="86"/>
        <v>1111.68</v>
      </c>
      <c r="I323" s="78">
        <v>6670.08</v>
      </c>
      <c r="J323" s="79">
        <f t="shared" si="87"/>
        <v>1134.47</v>
      </c>
      <c r="K323" s="80">
        <f t="shared" si="88"/>
        <v>6806.82</v>
      </c>
      <c r="L323" s="102"/>
    </row>
    <row r="324" spans="1:12" customFormat="1" ht="31.5" x14ac:dyDescent="0.25">
      <c r="A324" s="10" t="s">
        <v>797</v>
      </c>
      <c r="B324" s="24" t="s">
        <v>767</v>
      </c>
      <c r="C324" s="11" t="s">
        <v>87</v>
      </c>
      <c r="D324" s="11" t="s">
        <v>798</v>
      </c>
      <c r="E324" s="12" t="s">
        <v>799</v>
      </c>
      <c r="F324" s="6" t="s">
        <v>66</v>
      </c>
      <c r="G324" s="69">
        <v>15</v>
      </c>
      <c r="H324" s="63">
        <f t="shared" si="86"/>
        <v>958.65</v>
      </c>
      <c r="I324" s="64">
        <v>14379.72</v>
      </c>
      <c r="J324" s="44">
        <f t="shared" si="87"/>
        <v>978.3</v>
      </c>
      <c r="K324" s="43">
        <f t="shared" si="88"/>
        <v>14674.5</v>
      </c>
      <c r="L324" s="100"/>
    </row>
    <row r="325" spans="1:12" s="28" customFormat="1" ht="31.5" x14ac:dyDescent="0.25">
      <c r="A325" s="19" t="s">
        <v>800</v>
      </c>
      <c r="B325" s="26" t="s">
        <v>767</v>
      </c>
      <c r="C325" s="20" t="s">
        <v>91</v>
      </c>
      <c r="D325" s="20" t="s">
        <v>801</v>
      </c>
      <c r="E325" s="21" t="s">
        <v>930</v>
      </c>
      <c r="F325" s="75" t="s">
        <v>66</v>
      </c>
      <c r="G325" s="76">
        <v>13</v>
      </c>
      <c r="H325" s="77">
        <f t="shared" si="86"/>
        <v>349.98</v>
      </c>
      <c r="I325" s="78">
        <v>4549.74</v>
      </c>
      <c r="J325" s="79">
        <f t="shared" si="87"/>
        <v>357.15</v>
      </c>
      <c r="K325" s="80">
        <f t="shared" si="88"/>
        <v>4642.95</v>
      </c>
      <c r="L325" s="102"/>
    </row>
    <row r="326" spans="1:12" s="28" customFormat="1" ht="47.25" x14ac:dyDescent="0.25">
      <c r="A326" s="19" t="s">
        <v>802</v>
      </c>
      <c r="B326" s="26" t="s">
        <v>767</v>
      </c>
      <c r="C326" s="20" t="s">
        <v>97</v>
      </c>
      <c r="D326" s="20" t="s">
        <v>803</v>
      </c>
      <c r="E326" s="21" t="s">
        <v>931</v>
      </c>
      <c r="F326" s="75" t="s">
        <v>66</v>
      </c>
      <c r="G326" s="76">
        <v>2</v>
      </c>
      <c r="H326" s="77">
        <f t="shared" si="86"/>
        <v>866.98</v>
      </c>
      <c r="I326" s="78">
        <v>1733.96</v>
      </c>
      <c r="J326" s="79">
        <f t="shared" si="87"/>
        <v>884.75</v>
      </c>
      <c r="K326" s="80">
        <f t="shared" si="88"/>
        <v>1769.5</v>
      </c>
      <c r="L326" s="102"/>
    </row>
    <row r="327" spans="1:12" customFormat="1" ht="78.75" x14ac:dyDescent="0.25">
      <c r="A327" s="10" t="s">
        <v>804</v>
      </c>
      <c r="B327" s="24" t="s">
        <v>767</v>
      </c>
      <c r="C327" s="11" t="s">
        <v>101</v>
      </c>
      <c r="D327" s="11" t="s">
        <v>561</v>
      </c>
      <c r="E327" s="12" t="s">
        <v>562</v>
      </c>
      <c r="F327" s="6" t="s">
        <v>274</v>
      </c>
      <c r="G327" s="62">
        <v>0.01</v>
      </c>
      <c r="H327" s="63">
        <f t="shared" si="86"/>
        <v>42889</v>
      </c>
      <c r="I327" s="64">
        <v>428.89</v>
      </c>
      <c r="J327" s="44">
        <f t="shared" si="87"/>
        <v>43768.22</v>
      </c>
      <c r="K327" s="43">
        <f t="shared" si="88"/>
        <v>437.68</v>
      </c>
      <c r="L327" s="100"/>
    </row>
    <row r="328" spans="1:12" s="28" customFormat="1" ht="31.5" x14ac:dyDescent="0.25">
      <c r="A328" s="19" t="s">
        <v>805</v>
      </c>
      <c r="B328" s="26" t="s">
        <v>767</v>
      </c>
      <c r="C328" s="20" t="s">
        <v>105</v>
      </c>
      <c r="D328" s="20" t="s">
        <v>806</v>
      </c>
      <c r="E328" s="21" t="s">
        <v>932</v>
      </c>
      <c r="F328" s="75" t="s">
        <v>66</v>
      </c>
      <c r="G328" s="76">
        <v>1</v>
      </c>
      <c r="H328" s="77">
        <f t="shared" si="86"/>
        <v>741.29</v>
      </c>
      <c r="I328" s="78">
        <v>741.29</v>
      </c>
      <c r="J328" s="79">
        <f t="shared" si="87"/>
        <v>756.49</v>
      </c>
      <c r="K328" s="80">
        <f t="shared" si="88"/>
        <v>756.49</v>
      </c>
      <c r="L328" s="102"/>
    </row>
    <row r="329" spans="1:12" customFormat="1" ht="15.75" x14ac:dyDescent="0.25">
      <c r="A329" s="8" t="s">
        <v>115</v>
      </c>
      <c r="B329" s="224" t="s">
        <v>807</v>
      </c>
      <c r="C329" s="224"/>
      <c r="D329" s="224"/>
      <c r="E329" s="9" t="s">
        <v>486</v>
      </c>
      <c r="F329" s="34"/>
      <c r="G329" s="59"/>
      <c r="H329" s="60"/>
      <c r="I329" s="60"/>
      <c r="J329" s="61"/>
      <c r="K329" s="61"/>
      <c r="L329" s="100"/>
    </row>
    <row r="330" spans="1:12" customFormat="1" ht="15.75" x14ac:dyDescent="0.25">
      <c r="A330" s="10" t="s">
        <v>808</v>
      </c>
      <c r="B330" s="24" t="s">
        <v>767</v>
      </c>
      <c r="C330" s="11" t="s">
        <v>109</v>
      </c>
      <c r="D330" s="11" t="s">
        <v>746</v>
      </c>
      <c r="E330" s="12" t="s">
        <v>747</v>
      </c>
      <c r="F330" s="6" t="s">
        <v>56</v>
      </c>
      <c r="G330" s="73">
        <v>0.9</v>
      </c>
      <c r="H330" s="63">
        <f t="shared" ref="H330:H335" si="89">ROUND(I330/G330,2)</f>
        <v>46168.74</v>
      </c>
      <c r="I330" s="64">
        <v>41551.870000000003</v>
      </c>
      <c r="J330" s="44">
        <f t="shared" ref="J330:J335" si="90">ROUND(H330*M$8*N$8,2)</f>
        <v>47115.199999999997</v>
      </c>
      <c r="K330" s="43">
        <f t="shared" ref="K330:K335" si="91">ROUND(J330*G330,2)</f>
        <v>42403.68</v>
      </c>
      <c r="L330" s="100"/>
    </row>
    <row r="331" spans="1:12" customFormat="1" ht="15.75" x14ac:dyDescent="0.25">
      <c r="A331" s="10" t="s">
        <v>809</v>
      </c>
      <c r="B331" s="24" t="s">
        <v>767</v>
      </c>
      <c r="C331" s="11" t="s">
        <v>115</v>
      </c>
      <c r="D331" s="11" t="s">
        <v>585</v>
      </c>
      <c r="E331" s="12" t="s">
        <v>586</v>
      </c>
      <c r="F331" s="6" t="s">
        <v>56</v>
      </c>
      <c r="G331" s="73">
        <v>0.3</v>
      </c>
      <c r="H331" s="63">
        <f t="shared" si="89"/>
        <v>3389.03</v>
      </c>
      <c r="I331" s="64">
        <v>1016.71</v>
      </c>
      <c r="J331" s="44">
        <f t="shared" si="90"/>
        <v>3458.51</v>
      </c>
      <c r="K331" s="43">
        <f t="shared" si="91"/>
        <v>1037.55</v>
      </c>
      <c r="L331" s="100"/>
    </row>
    <row r="332" spans="1:12" customFormat="1" ht="15.75" x14ac:dyDescent="0.25">
      <c r="A332" s="10" t="s">
        <v>810</v>
      </c>
      <c r="B332" s="24" t="s">
        <v>767</v>
      </c>
      <c r="C332" s="11" t="s">
        <v>120</v>
      </c>
      <c r="D332" s="11" t="s">
        <v>811</v>
      </c>
      <c r="E332" s="12" t="s">
        <v>812</v>
      </c>
      <c r="F332" s="6" t="s">
        <v>502</v>
      </c>
      <c r="G332" s="66">
        <v>0.10199999999999999</v>
      </c>
      <c r="H332" s="63">
        <f t="shared" si="89"/>
        <v>18127.55</v>
      </c>
      <c r="I332" s="64">
        <v>1849.01</v>
      </c>
      <c r="J332" s="44">
        <f t="shared" si="90"/>
        <v>18499.16</v>
      </c>
      <c r="K332" s="43">
        <f t="shared" si="91"/>
        <v>1886.91</v>
      </c>
      <c r="L332" s="100"/>
    </row>
    <row r="333" spans="1:12" customFormat="1" ht="15.75" x14ac:dyDescent="0.25">
      <c r="A333" s="10" t="s">
        <v>813</v>
      </c>
      <c r="B333" s="24" t="s">
        <v>767</v>
      </c>
      <c r="C333" s="11" t="s">
        <v>124</v>
      </c>
      <c r="D333" s="11" t="s">
        <v>700</v>
      </c>
      <c r="E333" s="12" t="s">
        <v>701</v>
      </c>
      <c r="F333" s="6" t="s">
        <v>502</v>
      </c>
      <c r="G333" s="65">
        <v>2.0400000000000001E-2</v>
      </c>
      <c r="H333" s="63">
        <f t="shared" si="89"/>
        <v>35340.199999999997</v>
      </c>
      <c r="I333" s="64">
        <v>720.94</v>
      </c>
      <c r="J333" s="44">
        <f t="shared" si="90"/>
        <v>36064.67</v>
      </c>
      <c r="K333" s="43">
        <f t="shared" si="91"/>
        <v>735.72</v>
      </c>
      <c r="L333" s="100"/>
    </row>
    <row r="334" spans="1:12" customFormat="1" ht="15.75" x14ac:dyDescent="0.25">
      <c r="A334" s="10" t="s">
        <v>814</v>
      </c>
      <c r="B334" s="24" t="s">
        <v>767</v>
      </c>
      <c r="C334" s="11" t="s">
        <v>129</v>
      </c>
      <c r="D334" s="11" t="s">
        <v>594</v>
      </c>
      <c r="E334" s="12" t="s">
        <v>595</v>
      </c>
      <c r="F334" s="6" t="s">
        <v>56</v>
      </c>
      <c r="G334" s="73">
        <v>0.3</v>
      </c>
      <c r="H334" s="63">
        <f t="shared" si="89"/>
        <v>19104.669999999998</v>
      </c>
      <c r="I334" s="64">
        <v>5731.4</v>
      </c>
      <c r="J334" s="44">
        <f t="shared" si="90"/>
        <v>19496.32</v>
      </c>
      <c r="K334" s="43">
        <f t="shared" si="91"/>
        <v>5848.9</v>
      </c>
      <c r="L334" s="100"/>
    </row>
    <row r="335" spans="1:12" customFormat="1" ht="15.75" x14ac:dyDescent="0.25">
      <c r="A335" s="10" t="s">
        <v>815</v>
      </c>
      <c r="B335" s="24" t="s">
        <v>767</v>
      </c>
      <c r="C335" s="11" t="s">
        <v>136</v>
      </c>
      <c r="D335" s="11" t="s">
        <v>597</v>
      </c>
      <c r="E335" s="12" t="s">
        <v>598</v>
      </c>
      <c r="F335" s="6" t="s">
        <v>71</v>
      </c>
      <c r="G335" s="69">
        <v>30</v>
      </c>
      <c r="H335" s="63">
        <f t="shared" si="89"/>
        <v>18</v>
      </c>
      <c r="I335" s="64">
        <v>540</v>
      </c>
      <c r="J335" s="44">
        <f t="shared" si="90"/>
        <v>18.37</v>
      </c>
      <c r="K335" s="43">
        <f t="shared" si="91"/>
        <v>551.1</v>
      </c>
      <c r="L335" s="100"/>
    </row>
    <row r="336" spans="1:12" s="16" customFormat="1" ht="18.75" x14ac:dyDescent="0.3">
      <c r="A336" s="246" t="s">
        <v>933</v>
      </c>
      <c r="B336" s="246"/>
      <c r="C336" s="246"/>
      <c r="D336" s="246"/>
      <c r="E336" s="246"/>
      <c r="F336" s="55"/>
      <c r="G336" s="55"/>
      <c r="H336" s="55"/>
      <c r="I336" s="57">
        <f>SUM(I339:I359)</f>
        <v>226836.25</v>
      </c>
      <c r="J336" s="58"/>
      <c r="K336" s="58">
        <f>SUM(K339:K359)</f>
        <v>231485.58</v>
      </c>
      <c r="L336" s="112"/>
    </row>
    <row r="337" spans="1:12" s="16" customFormat="1" ht="18.75" x14ac:dyDescent="0.3">
      <c r="A337" s="245" t="s">
        <v>873</v>
      </c>
      <c r="B337" s="245"/>
      <c r="C337" s="245"/>
      <c r="D337" s="245"/>
      <c r="E337" s="245"/>
      <c r="F337" s="82"/>
      <c r="G337" s="82"/>
      <c r="H337" s="82"/>
      <c r="I337" s="109">
        <f>I340+I342+I344+I346+I348+I350+I356</f>
        <v>139022.67000000001</v>
      </c>
      <c r="J337" s="83"/>
      <c r="K337" s="83">
        <f>K340+K342+K344+K346+K348+K350+K356</f>
        <v>141872.63999999998</v>
      </c>
      <c r="L337" s="116"/>
    </row>
    <row r="338" spans="1:12" customFormat="1" ht="15.75" x14ac:dyDescent="0.25">
      <c r="A338" s="8" t="s">
        <v>120</v>
      </c>
      <c r="B338" s="224" t="s">
        <v>816</v>
      </c>
      <c r="C338" s="224"/>
      <c r="D338" s="224"/>
      <c r="E338" s="9" t="s">
        <v>765</v>
      </c>
      <c r="F338" s="34"/>
      <c r="G338" s="59"/>
      <c r="H338" s="60"/>
      <c r="I338" s="60"/>
      <c r="J338" s="61"/>
      <c r="K338" s="61"/>
      <c r="L338" s="100"/>
    </row>
    <row r="339" spans="1:12" customFormat="1" ht="15.75" x14ac:dyDescent="0.25">
      <c r="A339" s="10" t="s">
        <v>817</v>
      </c>
      <c r="B339" s="24" t="s">
        <v>818</v>
      </c>
      <c r="C339" s="11" t="s">
        <v>10</v>
      </c>
      <c r="D339" s="11" t="s">
        <v>819</v>
      </c>
      <c r="E339" s="12" t="s">
        <v>820</v>
      </c>
      <c r="F339" s="6" t="s">
        <v>821</v>
      </c>
      <c r="G339" s="73">
        <v>0.3</v>
      </c>
      <c r="H339" s="63">
        <f t="shared" ref="H339:H356" si="92">ROUND(I339/G339,2)</f>
        <v>34431.9</v>
      </c>
      <c r="I339" s="64">
        <v>10329.57</v>
      </c>
      <c r="J339" s="44">
        <f t="shared" ref="J339:J359" si="93">ROUND(H339*M$8*N$8,2)</f>
        <v>35137.75</v>
      </c>
      <c r="K339" s="43">
        <f t="shared" ref="K339:K359" si="94">ROUND(J339*G339,2)</f>
        <v>10541.33</v>
      </c>
      <c r="L339" s="100"/>
    </row>
    <row r="340" spans="1:12" s="28" customFormat="1" ht="31.5" x14ac:dyDescent="0.25">
      <c r="A340" s="19" t="s">
        <v>822</v>
      </c>
      <c r="B340" s="26" t="s">
        <v>818</v>
      </c>
      <c r="C340" s="20" t="s">
        <v>19</v>
      </c>
      <c r="D340" s="20" t="s">
        <v>823</v>
      </c>
      <c r="E340" s="21" t="s">
        <v>934</v>
      </c>
      <c r="F340" s="75" t="s">
        <v>66</v>
      </c>
      <c r="G340" s="76">
        <v>3</v>
      </c>
      <c r="H340" s="77">
        <f t="shared" si="92"/>
        <v>9309.56</v>
      </c>
      <c r="I340" s="78">
        <v>27928.68</v>
      </c>
      <c r="J340" s="79">
        <f t="shared" si="93"/>
        <v>9500.41</v>
      </c>
      <c r="K340" s="80">
        <f t="shared" si="94"/>
        <v>28501.23</v>
      </c>
      <c r="L340" s="102"/>
    </row>
    <row r="341" spans="1:12" customFormat="1" ht="15.75" x14ac:dyDescent="0.25">
      <c r="A341" s="10" t="s">
        <v>824</v>
      </c>
      <c r="B341" s="24" t="s">
        <v>818</v>
      </c>
      <c r="C341" s="11" t="s">
        <v>23</v>
      </c>
      <c r="D341" s="11" t="s">
        <v>825</v>
      </c>
      <c r="E341" s="12" t="s">
        <v>826</v>
      </c>
      <c r="F341" s="6" t="s">
        <v>821</v>
      </c>
      <c r="G341" s="73">
        <v>0.1</v>
      </c>
      <c r="H341" s="63">
        <f t="shared" si="92"/>
        <v>21269.200000000001</v>
      </c>
      <c r="I341" s="64">
        <v>2126.92</v>
      </c>
      <c r="J341" s="44">
        <f t="shared" si="93"/>
        <v>21705.22</v>
      </c>
      <c r="K341" s="43">
        <f t="shared" si="94"/>
        <v>2170.52</v>
      </c>
      <c r="L341" s="100"/>
    </row>
    <row r="342" spans="1:12" s="28" customFormat="1" ht="31.5" x14ac:dyDescent="0.25">
      <c r="A342" s="19" t="s">
        <v>827</v>
      </c>
      <c r="B342" s="26" t="s">
        <v>818</v>
      </c>
      <c r="C342" s="20" t="s">
        <v>27</v>
      </c>
      <c r="D342" s="20" t="s">
        <v>828</v>
      </c>
      <c r="E342" s="21" t="s">
        <v>935</v>
      </c>
      <c r="F342" s="75" t="s">
        <v>66</v>
      </c>
      <c r="G342" s="76">
        <v>1</v>
      </c>
      <c r="H342" s="77">
        <f t="shared" si="92"/>
        <v>9942.9</v>
      </c>
      <c r="I342" s="78">
        <v>9942.9</v>
      </c>
      <c r="J342" s="79">
        <f t="shared" si="93"/>
        <v>10146.73</v>
      </c>
      <c r="K342" s="80">
        <f t="shared" si="94"/>
        <v>10146.73</v>
      </c>
      <c r="L342" s="102"/>
    </row>
    <row r="343" spans="1:12" customFormat="1" ht="15.75" x14ac:dyDescent="0.25">
      <c r="A343" s="10" t="s">
        <v>829</v>
      </c>
      <c r="B343" s="24" t="s">
        <v>818</v>
      </c>
      <c r="C343" s="11" t="s">
        <v>32</v>
      </c>
      <c r="D343" s="11" t="s">
        <v>830</v>
      </c>
      <c r="E343" s="12" t="s">
        <v>831</v>
      </c>
      <c r="F343" s="6" t="s">
        <v>832</v>
      </c>
      <c r="G343" s="69">
        <v>1</v>
      </c>
      <c r="H343" s="63">
        <f t="shared" si="92"/>
        <v>8912.41</v>
      </c>
      <c r="I343" s="64">
        <v>8912.41</v>
      </c>
      <c r="J343" s="44">
        <f t="shared" si="93"/>
        <v>9095.11</v>
      </c>
      <c r="K343" s="43">
        <f t="shared" si="94"/>
        <v>9095.11</v>
      </c>
      <c r="L343" s="100"/>
    </row>
    <row r="344" spans="1:12" s="28" customFormat="1" ht="31.5" x14ac:dyDescent="0.25">
      <c r="A344" s="19" t="s">
        <v>833</v>
      </c>
      <c r="B344" s="26" t="s">
        <v>818</v>
      </c>
      <c r="C344" s="20" t="s">
        <v>36</v>
      </c>
      <c r="D344" s="20" t="s">
        <v>834</v>
      </c>
      <c r="E344" s="21" t="s">
        <v>936</v>
      </c>
      <c r="F344" s="75" t="s">
        <v>66</v>
      </c>
      <c r="G344" s="76">
        <v>1</v>
      </c>
      <c r="H344" s="77">
        <f t="shared" si="92"/>
        <v>19274.38</v>
      </c>
      <c r="I344" s="78">
        <v>19274.38</v>
      </c>
      <c r="J344" s="79">
        <f t="shared" si="93"/>
        <v>19669.5</v>
      </c>
      <c r="K344" s="80">
        <f t="shared" si="94"/>
        <v>19669.5</v>
      </c>
      <c r="L344" s="102"/>
    </row>
    <row r="345" spans="1:12" customFormat="1" ht="15.75" x14ac:dyDescent="0.25">
      <c r="A345" s="10" t="s">
        <v>835</v>
      </c>
      <c r="B345" s="24" t="s">
        <v>818</v>
      </c>
      <c r="C345" s="11" t="s">
        <v>40</v>
      </c>
      <c r="D345" s="11" t="s">
        <v>836</v>
      </c>
      <c r="E345" s="12" t="s">
        <v>837</v>
      </c>
      <c r="F345" s="6" t="s">
        <v>66</v>
      </c>
      <c r="G345" s="69">
        <v>1</v>
      </c>
      <c r="H345" s="63">
        <f t="shared" si="92"/>
        <v>1313.92</v>
      </c>
      <c r="I345" s="64">
        <v>1313.92</v>
      </c>
      <c r="J345" s="44">
        <f>ROUND(H345*M$8*N$8,2)</f>
        <v>1340.86</v>
      </c>
      <c r="K345" s="43">
        <f t="shared" si="94"/>
        <v>1340.86</v>
      </c>
      <c r="L345" s="100"/>
    </row>
    <row r="346" spans="1:12" s="28" customFormat="1" ht="31.5" x14ac:dyDescent="0.25">
      <c r="A346" s="19" t="s">
        <v>838</v>
      </c>
      <c r="B346" s="26" t="s">
        <v>818</v>
      </c>
      <c r="C346" s="20" t="s">
        <v>44</v>
      </c>
      <c r="D346" s="20" t="s">
        <v>839</v>
      </c>
      <c r="E346" s="21" t="s">
        <v>937</v>
      </c>
      <c r="F346" s="75" t="s">
        <v>66</v>
      </c>
      <c r="G346" s="76">
        <v>1</v>
      </c>
      <c r="H346" s="77">
        <f t="shared" si="92"/>
        <v>35128.21</v>
      </c>
      <c r="I346" s="78">
        <v>35128.21</v>
      </c>
      <c r="J346" s="79">
        <f t="shared" si="93"/>
        <v>35848.339999999997</v>
      </c>
      <c r="K346" s="80">
        <f t="shared" si="94"/>
        <v>35848.339999999997</v>
      </c>
      <c r="L346" s="102"/>
    </row>
    <row r="347" spans="1:12" customFormat="1" ht="31.5" x14ac:dyDescent="0.25">
      <c r="A347" s="10" t="s">
        <v>840</v>
      </c>
      <c r="B347" s="24" t="s">
        <v>818</v>
      </c>
      <c r="C347" s="11" t="s">
        <v>48</v>
      </c>
      <c r="D347" s="11" t="s">
        <v>538</v>
      </c>
      <c r="E347" s="12" t="s">
        <v>539</v>
      </c>
      <c r="F347" s="6" t="s">
        <v>66</v>
      </c>
      <c r="G347" s="69">
        <v>1</v>
      </c>
      <c r="H347" s="63">
        <f t="shared" si="92"/>
        <v>1050.3399999999999</v>
      </c>
      <c r="I347" s="64">
        <v>1050.3399999999999</v>
      </c>
      <c r="J347" s="44">
        <f t="shared" si="93"/>
        <v>1071.8699999999999</v>
      </c>
      <c r="K347" s="43">
        <f t="shared" si="94"/>
        <v>1071.8699999999999</v>
      </c>
      <c r="L347" s="100"/>
    </row>
    <row r="348" spans="1:12" s="28" customFormat="1" ht="31.5" x14ac:dyDescent="0.25">
      <c r="A348" s="19" t="s">
        <v>841</v>
      </c>
      <c r="B348" s="26" t="s">
        <v>818</v>
      </c>
      <c r="C348" s="20" t="s">
        <v>53</v>
      </c>
      <c r="D348" s="20" t="s">
        <v>842</v>
      </c>
      <c r="E348" s="21" t="s">
        <v>938</v>
      </c>
      <c r="F348" s="75" t="s">
        <v>66</v>
      </c>
      <c r="G348" s="76">
        <v>1</v>
      </c>
      <c r="H348" s="77">
        <f t="shared" si="92"/>
        <v>12810.23</v>
      </c>
      <c r="I348" s="78">
        <v>12810.23</v>
      </c>
      <c r="J348" s="79">
        <f t="shared" si="93"/>
        <v>13072.84</v>
      </c>
      <c r="K348" s="80">
        <f t="shared" si="94"/>
        <v>13072.84</v>
      </c>
      <c r="L348" s="102"/>
    </row>
    <row r="349" spans="1:12" customFormat="1" ht="15.75" x14ac:dyDescent="0.25">
      <c r="A349" s="10" t="s">
        <v>843</v>
      </c>
      <c r="B349" s="24" t="s">
        <v>818</v>
      </c>
      <c r="C349" s="11" t="s">
        <v>59</v>
      </c>
      <c r="D349" s="11" t="s">
        <v>836</v>
      </c>
      <c r="E349" s="12" t="s">
        <v>837</v>
      </c>
      <c r="F349" s="6" t="s">
        <v>66</v>
      </c>
      <c r="G349" s="69">
        <v>1</v>
      </c>
      <c r="H349" s="63">
        <f t="shared" si="92"/>
        <v>1313.92</v>
      </c>
      <c r="I349" s="64">
        <v>1313.92</v>
      </c>
      <c r="J349" s="44">
        <f>ROUND(H349*M$8*N$8,2)-0.81</f>
        <v>1340.05</v>
      </c>
      <c r="K349" s="43">
        <f t="shared" si="94"/>
        <v>1340.05</v>
      </c>
      <c r="L349" s="100"/>
    </row>
    <row r="350" spans="1:12" s="28" customFormat="1" ht="31.5" x14ac:dyDescent="0.25">
      <c r="A350" s="19" t="s">
        <v>844</v>
      </c>
      <c r="B350" s="26" t="s">
        <v>818</v>
      </c>
      <c r="C350" s="20" t="s">
        <v>63</v>
      </c>
      <c r="D350" s="20" t="s">
        <v>845</v>
      </c>
      <c r="E350" s="21" t="s">
        <v>939</v>
      </c>
      <c r="F350" s="75" t="s">
        <v>66</v>
      </c>
      <c r="G350" s="76">
        <v>1</v>
      </c>
      <c r="H350" s="77">
        <f t="shared" si="92"/>
        <v>8771.51</v>
      </c>
      <c r="I350" s="78">
        <v>8771.51</v>
      </c>
      <c r="J350" s="79">
        <f>ROUND(H350*M$8*N$8,2)-0.01</f>
        <v>8951.32</v>
      </c>
      <c r="K350" s="80">
        <f t="shared" si="94"/>
        <v>8951.32</v>
      </c>
      <c r="L350" s="102"/>
    </row>
    <row r="351" spans="1:12" customFormat="1" ht="15.75" x14ac:dyDescent="0.25">
      <c r="A351" s="10" t="s">
        <v>846</v>
      </c>
      <c r="B351" s="24" t="s">
        <v>818</v>
      </c>
      <c r="C351" s="11" t="s">
        <v>68</v>
      </c>
      <c r="D351" s="11" t="s">
        <v>847</v>
      </c>
      <c r="E351" s="12" t="s">
        <v>848</v>
      </c>
      <c r="F351" s="6" t="s">
        <v>66</v>
      </c>
      <c r="G351" s="69">
        <v>4</v>
      </c>
      <c r="H351" s="63">
        <f t="shared" si="92"/>
        <v>567.95000000000005</v>
      </c>
      <c r="I351" s="64">
        <v>2271.79</v>
      </c>
      <c r="J351" s="44">
        <f t="shared" si="93"/>
        <v>579.59</v>
      </c>
      <c r="K351" s="43">
        <f t="shared" si="94"/>
        <v>2318.36</v>
      </c>
      <c r="L351" s="100"/>
    </row>
    <row r="352" spans="1:12" customFormat="1" ht="47.25" x14ac:dyDescent="0.25">
      <c r="A352" s="10" t="s">
        <v>849</v>
      </c>
      <c r="B352" s="24" t="s">
        <v>818</v>
      </c>
      <c r="C352" s="11" t="s">
        <v>73</v>
      </c>
      <c r="D352" s="11" t="s">
        <v>850</v>
      </c>
      <c r="E352" s="12" t="s">
        <v>851</v>
      </c>
      <c r="F352" s="6" t="s">
        <v>821</v>
      </c>
      <c r="G352" s="73">
        <v>0.4</v>
      </c>
      <c r="H352" s="63">
        <f t="shared" si="92"/>
        <v>589.65</v>
      </c>
      <c r="I352" s="64">
        <v>235.86</v>
      </c>
      <c r="J352" s="44">
        <f t="shared" si="93"/>
        <v>601.74</v>
      </c>
      <c r="K352" s="43">
        <f t="shared" si="94"/>
        <v>240.7</v>
      </c>
      <c r="L352" s="100"/>
    </row>
    <row r="353" spans="1:13" customFormat="1" ht="31.5" x14ac:dyDescent="0.25">
      <c r="A353" s="10" t="s">
        <v>852</v>
      </c>
      <c r="B353" s="24" t="s">
        <v>818</v>
      </c>
      <c r="C353" s="11" t="s">
        <v>79</v>
      </c>
      <c r="D353" s="11" t="s">
        <v>853</v>
      </c>
      <c r="E353" s="12" t="s">
        <v>854</v>
      </c>
      <c r="F353" s="6" t="s">
        <v>274</v>
      </c>
      <c r="G353" s="62">
        <v>0.08</v>
      </c>
      <c r="H353" s="63">
        <f t="shared" si="92"/>
        <v>10983.5</v>
      </c>
      <c r="I353" s="64">
        <v>878.68</v>
      </c>
      <c r="J353" s="44">
        <f t="shared" si="93"/>
        <v>11208.66</v>
      </c>
      <c r="K353" s="43">
        <f t="shared" si="94"/>
        <v>896.69</v>
      </c>
      <c r="L353" s="100"/>
    </row>
    <row r="354" spans="1:13" customFormat="1" ht="15.75" x14ac:dyDescent="0.25">
      <c r="A354" s="10" t="s">
        <v>855</v>
      </c>
      <c r="B354" s="24" t="s">
        <v>818</v>
      </c>
      <c r="C354" s="11" t="s">
        <v>83</v>
      </c>
      <c r="D354" s="11" t="s">
        <v>856</v>
      </c>
      <c r="E354" s="12" t="s">
        <v>857</v>
      </c>
      <c r="F354" s="6" t="s">
        <v>66</v>
      </c>
      <c r="G354" s="69">
        <v>8</v>
      </c>
      <c r="H354" s="63">
        <f t="shared" si="92"/>
        <v>5</v>
      </c>
      <c r="I354" s="64">
        <v>40</v>
      </c>
      <c r="J354" s="44">
        <f t="shared" si="93"/>
        <v>5.0999999999999996</v>
      </c>
      <c r="K354" s="43">
        <f t="shared" si="94"/>
        <v>40.799999999999997</v>
      </c>
      <c r="L354" s="100"/>
    </row>
    <row r="355" spans="1:13" customFormat="1" ht="31.5" x14ac:dyDescent="0.25">
      <c r="A355" s="10" t="s">
        <v>858</v>
      </c>
      <c r="B355" s="24" t="s">
        <v>818</v>
      </c>
      <c r="C355" s="11" t="s">
        <v>87</v>
      </c>
      <c r="D355" s="11" t="s">
        <v>538</v>
      </c>
      <c r="E355" s="12" t="s">
        <v>539</v>
      </c>
      <c r="F355" s="6" t="s">
        <v>66</v>
      </c>
      <c r="G355" s="69">
        <v>2</v>
      </c>
      <c r="H355" s="63">
        <f t="shared" si="92"/>
        <v>1050.3499999999999</v>
      </c>
      <c r="I355" s="64">
        <v>2100.69</v>
      </c>
      <c r="J355" s="44">
        <f t="shared" si="93"/>
        <v>1071.8800000000001</v>
      </c>
      <c r="K355" s="43">
        <f t="shared" si="94"/>
        <v>2143.7600000000002</v>
      </c>
      <c r="L355" s="100"/>
    </row>
    <row r="356" spans="1:13" s="28" customFormat="1" ht="31.5" x14ac:dyDescent="0.25">
      <c r="A356" s="19" t="s">
        <v>859</v>
      </c>
      <c r="B356" s="26" t="s">
        <v>818</v>
      </c>
      <c r="C356" s="20" t="s">
        <v>91</v>
      </c>
      <c r="D356" s="20" t="s">
        <v>860</v>
      </c>
      <c r="E356" s="21" t="s">
        <v>940</v>
      </c>
      <c r="F356" s="75" t="s">
        <v>66</v>
      </c>
      <c r="G356" s="76">
        <v>2</v>
      </c>
      <c r="H356" s="77">
        <f t="shared" si="92"/>
        <v>12583.38</v>
      </c>
      <c r="I356" s="78">
        <v>25166.76</v>
      </c>
      <c r="J356" s="79">
        <f t="shared" si="93"/>
        <v>12841.34</v>
      </c>
      <c r="K356" s="80">
        <f t="shared" si="94"/>
        <v>25682.68</v>
      </c>
      <c r="L356" s="102"/>
    </row>
    <row r="357" spans="1:13" customFormat="1" ht="15.75" x14ac:dyDescent="0.25">
      <c r="A357" s="8" t="s">
        <v>124</v>
      </c>
      <c r="B357" s="224" t="s">
        <v>861</v>
      </c>
      <c r="C357" s="224"/>
      <c r="D357" s="224"/>
      <c r="E357" s="9" t="s">
        <v>486</v>
      </c>
      <c r="F357" s="34"/>
      <c r="G357" s="59"/>
      <c r="H357" s="60"/>
      <c r="I357" s="60"/>
      <c r="J357" s="61"/>
      <c r="K357" s="61"/>
      <c r="L357" s="100"/>
    </row>
    <row r="358" spans="1:13" customFormat="1" ht="15.75" x14ac:dyDescent="0.25">
      <c r="A358" s="10" t="s">
        <v>862</v>
      </c>
      <c r="B358" s="24" t="s">
        <v>818</v>
      </c>
      <c r="C358" s="11" t="s">
        <v>97</v>
      </c>
      <c r="D358" s="11" t="s">
        <v>746</v>
      </c>
      <c r="E358" s="12" t="s">
        <v>747</v>
      </c>
      <c r="F358" s="6" t="s">
        <v>56</v>
      </c>
      <c r="G358" s="62">
        <v>1.1499999999999999</v>
      </c>
      <c r="H358" s="63">
        <f t="shared" ref="H358:H359" si="95">ROUND(I358/G358,2)</f>
        <v>46168.76</v>
      </c>
      <c r="I358" s="64">
        <v>53094.07</v>
      </c>
      <c r="J358" s="44">
        <f t="shared" si="93"/>
        <v>47115.22</v>
      </c>
      <c r="K358" s="43">
        <f t="shared" si="94"/>
        <v>54182.5</v>
      </c>
      <c r="L358" s="100"/>
    </row>
    <row r="359" spans="1:13" customFormat="1" ht="15.75" x14ac:dyDescent="0.25">
      <c r="A359" s="10" t="s">
        <v>863</v>
      </c>
      <c r="B359" s="24" t="s">
        <v>818</v>
      </c>
      <c r="C359" s="11" t="s">
        <v>101</v>
      </c>
      <c r="D359" s="11" t="s">
        <v>700</v>
      </c>
      <c r="E359" s="12" t="s">
        <v>701</v>
      </c>
      <c r="F359" s="6" t="s">
        <v>502</v>
      </c>
      <c r="G359" s="65">
        <v>0.1173</v>
      </c>
      <c r="H359" s="63">
        <f t="shared" si="95"/>
        <v>35340.239999999998</v>
      </c>
      <c r="I359" s="64">
        <v>4145.41</v>
      </c>
      <c r="J359" s="44">
        <f t="shared" si="93"/>
        <v>36064.71</v>
      </c>
      <c r="K359" s="43">
        <f t="shared" si="94"/>
        <v>4230.3900000000003</v>
      </c>
      <c r="L359" s="100"/>
    </row>
    <row r="360" spans="1:13" s="16" customFormat="1" ht="18.75" x14ac:dyDescent="0.3">
      <c r="A360" s="242" t="s">
        <v>946</v>
      </c>
      <c r="B360" s="243"/>
      <c r="C360" s="243"/>
      <c r="D360" s="243"/>
      <c r="E360" s="244"/>
      <c r="F360" s="119"/>
      <c r="G360" s="120"/>
      <c r="H360" s="121"/>
      <c r="I360" s="122"/>
      <c r="J360" s="123"/>
      <c r="K360" s="124"/>
      <c r="L360" s="125"/>
    </row>
    <row r="361" spans="1:13" customFormat="1" ht="32.25" x14ac:dyDescent="0.3">
      <c r="A361" s="37">
        <v>26</v>
      </c>
      <c r="B361" s="6" t="s">
        <v>944</v>
      </c>
      <c r="C361" s="7">
        <v>1</v>
      </c>
      <c r="D361" s="38"/>
      <c r="E361" s="40" t="s">
        <v>945</v>
      </c>
      <c r="F361" s="41" t="s">
        <v>151</v>
      </c>
      <c r="G361" s="41">
        <v>25.44</v>
      </c>
      <c r="H361" s="42">
        <v>897.85</v>
      </c>
      <c r="I361" s="64">
        <f>H361*G361</f>
        <v>22841.304</v>
      </c>
      <c r="J361" s="44">
        <f>ROUND(H361*M$8*N$8,2)-0.004</f>
        <v>916.25599999999997</v>
      </c>
      <c r="K361" s="43">
        <f t="shared" ref="K361" si="96">ROUND(J361*G361,2)</f>
        <v>23309.55</v>
      </c>
      <c r="L361" s="100"/>
      <c r="M361" s="16"/>
    </row>
    <row r="362" spans="1:13" s="16" customFormat="1" ht="18.75" x14ac:dyDescent="0.3">
      <c r="A362" s="242" t="s">
        <v>947</v>
      </c>
      <c r="B362" s="243"/>
      <c r="C362" s="243"/>
      <c r="D362" s="243"/>
      <c r="E362" s="244"/>
      <c r="F362" s="119"/>
      <c r="G362" s="120"/>
      <c r="H362" s="121"/>
      <c r="I362" s="122"/>
      <c r="J362" s="123"/>
      <c r="K362" s="124"/>
      <c r="L362" s="125"/>
    </row>
    <row r="363" spans="1:13" s="27" customFormat="1" ht="15.75" x14ac:dyDescent="0.25">
      <c r="A363" s="37"/>
      <c r="B363" s="34"/>
      <c r="C363" s="35"/>
      <c r="D363" s="85"/>
      <c r="E363" s="39" t="s">
        <v>948</v>
      </c>
      <c r="F363" s="86"/>
      <c r="G363" s="86"/>
      <c r="H363" s="87"/>
      <c r="I363" s="60">
        <f>I12+I361</f>
        <v>6680745.9339999994</v>
      </c>
      <c r="J363" s="88"/>
      <c r="K363" s="61">
        <f>K12+K361</f>
        <v>6817701.2300000014</v>
      </c>
      <c r="L363" s="103"/>
    </row>
    <row r="364" spans="1:13" s="29" customFormat="1" ht="15.75" x14ac:dyDescent="0.25">
      <c r="A364" s="89"/>
      <c r="B364" s="90"/>
      <c r="C364" s="91"/>
      <c r="D364" s="92"/>
      <c r="E364" s="93" t="s">
        <v>949</v>
      </c>
      <c r="F364" s="94"/>
      <c r="G364" s="94"/>
      <c r="H364" s="95"/>
      <c r="I364" s="96"/>
      <c r="J364" s="97"/>
      <c r="K364" s="98"/>
      <c r="L364" s="104"/>
    </row>
    <row r="365" spans="1:13" s="29" customFormat="1" ht="15.75" x14ac:dyDescent="0.25">
      <c r="A365" s="89"/>
      <c r="B365" s="90"/>
      <c r="C365" s="91"/>
      <c r="D365" s="92"/>
      <c r="E365" s="93" t="s">
        <v>950</v>
      </c>
      <c r="F365" s="94"/>
      <c r="G365" s="94"/>
      <c r="H365" s="95"/>
      <c r="I365" s="96">
        <f>I363-I366-I367</f>
        <v>5482872.6699999999</v>
      </c>
      <c r="J365" s="97"/>
      <c r="K365" s="98">
        <f>K363-K366-K367</f>
        <v>5595271.5600000015</v>
      </c>
      <c r="L365" s="104"/>
    </row>
    <row r="366" spans="1:13" s="29" customFormat="1" ht="15.75" x14ac:dyDescent="0.25">
      <c r="A366" s="89"/>
      <c r="B366" s="90"/>
      <c r="C366" s="91"/>
      <c r="D366" s="92"/>
      <c r="E366" s="93" t="s">
        <v>951</v>
      </c>
      <c r="F366" s="94"/>
      <c r="G366" s="94"/>
      <c r="H366" s="95"/>
      <c r="I366" s="96">
        <f>I13</f>
        <v>1175031.9599999997</v>
      </c>
      <c r="J366" s="97"/>
      <c r="K366" s="98">
        <f>K13</f>
        <v>1199120.1199999996</v>
      </c>
      <c r="L366" s="104"/>
    </row>
    <row r="367" spans="1:13" s="29" customFormat="1" ht="15.75" x14ac:dyDescent="0.25">
      <c r="A367" s="89"/>
      <c r="B367" s="90"/>
      <c r="C367" s="91"/>
      <c r="D367" s="92"/>
      <c r="E367" s="93" t="s">
        <v>952</v>
      </c>
      <c r="F367" s="94"/>
      <c r="G367" s="94"/>
      <c r="H367" s="95"/>
      <c r="I367" s="96">
        <f>I361</f>
        <v>22841.304</v>
      </c>
      <c r="J367" s="97"/>
      <c r="K367" s="98">
        <f>K361</f>
        <v>23309.55</v>
      </c>
      <c r="L367" s="104"/>
    </row>
    <row r="368" spans="1:13" s="27" customFormat="1" ht="31.5" x14ac:dyDescent="0.25">
      <c r="A368" s="37"/>
      <c r="B368" s="34"/>
      <c r="C368" s="35"/>
      <c r="D368" s="85"/>
      <c r="E368" s="39" t="s">
        <v>954</v>
      </c>
      <c r="F368" s="86"/>
      <c r="G368" s="86"/>
      <c r="H368" s="87"/>
      <c r="I368" s="60">
        <f>ROUND(I364+I365+I366+I367,2)*0.01</f>
        <v>66807.459300000002</v>
      </c>
      <c r="J368" s="88"/>
      <c r="K368" s="61">
        <f>ROUND(K365+K366+K367,2)*0.01</f>
        <v>68177.012300000002</v>
      </c>
      <c r="L368" s="103"/>
    </row>
    <row r="369" spans="1:12" s="27" customFormat="1" ht="15.75" x14ac:dyDescent="0.25">
      <c r="A369" s="37"/>
      <c r="B369" s="34"/>
      <c r="C369" s="35"/>
      <c r="D369" s="85"/>
      <c r="E369" s="39" t="s">
        <v>1014</v>
      </c>
      <c r="F369" s="86"/>
      <c r="G369" s="86"/>
      <c r="H369" s="87"/>
      <c r="I369" s="60">
        <f>I363+I368</f>
        <v>6747553.3932999996</v>
      </c>
      <c r="J369" s="88"/>
      <c r="K369" s="61">
        <f>K363+K368</f>
        <v>6885878.242300001</v>
      </c>
      <c r="L369" s="103"/>
    </row>
    <row r="370" spans="1:12" s="27" customFormat="1" ht="15.75" x14ac:dyDescent="0.25">
      <c r="A370" s="37"/>
      <c r="B370" s="34"/>
      <c r="C370" s="35"/>
      <c r="D370" s="85"/>
      <c r="E370" s="39" t="s">
        <v>953</v>
      </c>
      <c r="F370" s="86"/>
      <c r="G370" s="86"/>
      <c r="H370" s="87"/>
      <c r="I370" s="60">
        <f>ROUND(I369*0.2,2)</f>
        <v>1349510.68</v>
      </c>
      <c r="J370" s="88"/>
      <c r="K370" s="61">
        <f>ROUND(K369*0.2,2)</f>
        <v>1377175.65</v>
      </c>
      <c r="L370" s="103"/>
    </row>
    <row r="371" spans="1:12" s="27" customFormat="1" ht="15.75" x14ac:dyDescent="0.25">
      <c r="A371" s="37"/>
      <c r="B371" s="34"/>
      <c r="C371" s="35"/>
      <c r="D371" s="85"/>
      <c r="E371" s="39" t="s">
        <v>1015</v>
      </c>
      <c r="F371" s="86"/>
      <c r="G371" s="86"/>
      <c r="H371" s="87"/>
      <c r="I371" s="181">
        <f>I369+I370</f>
        <v>8097064.0732999993</v>
      </c>
      <c r="J371" s="88"/>
      <c r="K371" s="61">
        <f>K369+K370</f>
        <v>8263053.8923000004</v>
      </c>
      <c r="L371" s="103"/>
    </row>
    <row r="372" spans="1:12" ht="14.25" customHeight="1" x14ac:dyDescent="0.3">
      <c r="A372" s="111"/>
      <c r="B372"/>
      <c r="C372" s="199" t="s">
        <v>1019</v>
      </c>
      <c r="D372" s="200"/>
      <c r="E372" s="201"/>
      <c r="F372" s="254" t="s">
        <v>1020</v>
      </c>
      <c r="G372" s="254"/>
      <c r="H372" s="254"/>
      <c r="I372" s="254"/>
    </row>
    <row r="373" spans="1:12" ht="14.25" customHeight="1" x14ac:dyDescent="0.3">
      <c r="A373" s="111"/>
      <c r="B373" s="202"/>
      <c r="C373" s="203"/>
      <c r="D373" s="255" t="s">
        <v>1021</v>
      </c>
      <c r="E373" s="255"/>
      <c r="F373" s="255"/>
      <c r="G373" s="255"/>
      <c r="H373" s="255"/>
      <c r="I373" s="255"/>
    </row>
    <row r="374" spans="1:12" ht="14.25" customHeight="1" x14ac:dyDescent="0.3">
      <c r="A374" s="111"/>
      <c r="B374"/>
      <c r="C374" s="199" t="s">
        <v>1022</v>
      </c>
      <c r="D374" s="200"/>
      <c r="E374" s="205"/>
      <c r="F374" s="254" t="s">
        <v>1023</v>
      </c>
      <c r="G374" s="254"/>
      <c r="H374" s="206"/>
      <c r="I374" s="199"/>
    </row>
    <row r="375" spans="1:12" ht="14.25" customHeight="1" x14ac:dyDescent="0.2">
      <c r="B375" s="202"/>
      <c r="C375" s="204"/>
      <c r="D375" s="255" t="s">
        <v>1024</v>
      </c>
      <c r="E375" s="255"/>
      <c r="F375" s="255"/>
      <c r="G375" s="255"/>
      <c r="H375" s="255"/>
      <c r="I375" s="255"/>
    </row>
    <row r="376" spans="1:12" ht="14.25" customHeight="1" x14ac:dyDescent="0.3">
      <c r="A376" s="111"/>
    </row>
  </sheetData>
  <mergeCells count="76">
    <mergeCell ref="A5:K5"/>
    <mergeCell ref="F372:I372"/>
    <mergeCell ref="D373:I373"/>
    <mergeCell ref="F374:G374"/>
    <mergeCell ref="D375:I375"/>
    <mergeCell ref="B9:B10"/>
    <mergeCell ref="C9:D9"/>
    <mergeCell ref="B197:D197"/>
    <mergeCell ref="A196:E196"/>
    <mergeCell ref="A195:C195"/>
    <mergeCell ref="B183:D183"/>
    <mergeCell ref="C160:E160"/>
    <mergeCell ref="C167:E167"/>
    <mergeCell ref="C178:E178"/>
    <mergeCell ref="B239:D239"/>
    <mergeCell ref="B233:D233"/>
    <mergeCell ref="A232:E232"/>
    <mergeCell ref="J9:J10"/>
    <mergeCell ref="K9:K10"/>
    <mergeCell ref="L8:L10"/>
    <mergeCell ref="B144:D144"/>
    <mergeCell ref="B147:D147"/>
    <mergeCell ref="A142:E142"/>
    <mergeCell ref="A143:E143"/>
    <mergeCell ref="B117:D117"/>
    <mergeCell ref="C124:E124"/>
    <mergeCell ref="C128:E128"/>
    <mergeCell ref="C137:E137"/>
    <mergeCell ref="C119:E119"/>
    <mergeCell ref="A103:E103"/>
    <mergeCell ref="A104:E104"/>
    <mergeCell ref="A12:E12"/>
    <mergeCell ref="A13:E13"/>
    <mergeCell ref="A231:C231"/>
    <mergeCell ref="B222:D222"/>
    <mergeCell ref="B275:D275"/>
    <mergeCell ref="B297:D297"/>
    <mergeCell ref="A274:E274"/>
    <mergeCell ref="A273:C273"/>
    <mergeCell ref="B246:D246"/>
    <mergeCell ref="B261:D261"/>
    <mergeCell ref="A336:E336"/>
    <mergeCell ref="B307:D307"/>
    <mergeCell ref="B329:D329"/>
    <mergeCell ref="A306:E306"/>
    <mergeCell ref="A305:C305"/>
    <mergeCell ref="A360:E360"/>
    <mergeCell ref="A362:E362"/>
    <mergeCell ref="B338:D338"/>
    <mergeCell ref="B357:D357"/>
    <mergeCell ref="A337:E337"/>
    <mergeCell ref="A14:E14"/>
    <mergeCell ref="C26:E26"/>
    <mergeCell ref="B105:D105"/>
    <mergeCell ref="B95:D95"/>
    <mergeCell ref="B92:D92"/>
    <mergeCell ref="C87:E87"/>
    <mergeCell ref="B76:D76"/>
    <mergeCell ref="C77:E77"/>
    <mergeCell ref="C78:E78"/>
    <mergeCell ref="C106:E106"/>
    <mergeCell ref="B31:D31"/>
    <mergeCell ref="B15:D15"/>
    <mergeCell ref="A4:K4"/>
    <mergeCell ref="A6:K6"/>
    <mergeCell ref="A8:A10"/>
    <mergeCell ref="B8:D8"/>
    <mergeCell ref="E8:E10"/>
    <mergeCell ref="F8:F10"/>
    <mergeCell ref="G8:G10"/>
    <mergeCell ref="J8:K8"/>
    <mergeCell ref="B47:D47"/>
    <mergeCell ref="C45:D45"/>
    <mergeCell ref="B36:D36"/>
    <mergeCell ref="B41:D41"/>
    <mergeCell ref="H8:I11"/>
  </mergeCells>
  <pageMargins left="0.78740155696868896" right="0.31496062874794001" top="0.31496062874794001" bottom="0.31496062874794001" header="0.19685038924217199" footer="0.19685038924217199"/>
  <pageSetup paperSize="9" scale="54" fitToHeight="0" orientation="portrait" r:id="rId1"/>
  <headerFooter>
    <oddFooter>&amp;RСтраница &amp;P</oddFooter>
  </headerFooter>
  <rowBreaks count="2" manualBreakCount="2">
    <brk id="312" max="11" man="1"/>
    <brk id="3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проект НМЦК </vt:lpstr>
      <vt:lpstr>СК кап.рем. СК пгт. Советский</vt:lpstr>
      <vt:lpstr>'СК кап.рем. СК пгт. Советский'!Заголовки_для_печати</vt:lpstr>
      <vt:lpstr>'проект НМЦК '!Область_печати</vt:lpstr>
      <vt:lpstr>'СК кап.рем. СК пгт. Советский'!Область_печати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Гаврилова Надежда Вячеславовна</dc:creator>
  <cp:lastModifiedBy>Денисюк Алина Васильевна</cp:lastModifiedBy>
  <cp:lastPrinted>2025-10-03T15:13:20Z</cp:lastPrinted>
  <dcterms:created xsi:type="dcterms:W3CDTF">2020-09-30T08:50:27Z</dcterms:created>
  <dcterms:modified xsi:type="dcterms:W3CDTF">2025-10-07T09:16:07Z</dcterms:modified>
</cp:coreProperties>
</file>